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marsz\Desktop\Personal\3S\Tools\Calculators\"/>
    </mc:Choice>
  </mc:AlternateContent>
  <xr:revisionPtr revIDLastSave="0" documentId="13_ncr:1_{EB3A0AEE-410A-4E49-BD3F-1825454F6E7A}" xr6:coauthVersionLast="41" xr6:coauthVersionMax="41" xr10:uidLastSave="{00000000-0000-0000-0000-000000000000}"/>
  <bookViews>
    <workbookView xWindow="-120" yWindow="-16320" windowWidth="29040" windowHeight="15840" activeTab="1" xr2:uid="{00000000-000D-0000-FFFF-FFFF00000000}"/>
  </bookViews>
  <sheets>
    <sheet name="STAIR CASE (IMPERIAL)" sheetId="5" r:id="rId1"/>
    <sheet name="STAIR CASE(SI)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7" i="5" l="1"/>
  <c r="E4" i="5"/>
  <c r="E5" i="5"/>
  <c r="E40" i="5"/>
  <c r="G42" i="5" s="1"/>
  <c r="E43" i="5" s="1"/>
  <c r="E44" i="5" s="1"/>
  <c r="G51" i="5"/>
  <c r="G44" i="5"/>
  <c r="E26" i="5" l="1"/>
  <c r="E30" i="5" s="1"/>
  <c r="E49" i="5" s="1"/>
  <c r="E50" i="5" s="1"/>
  <c r="E52" i="5" s="1"/>
  <c r="E6" i="5"/>
  <c r="E8" i="5" s="1"/>
  <c r="E45" i="5"/>
  <c r="C2" i="4"/>
  <c r="E9" i="5" l="1"/>
  <c r="H15" i="5" s="1"/>
  <c r="G49" i="4"/>
  <c r="E19" i="5" l="1"/>
  <c r="E7" i="4"/>
  <c r="E22" i="5" l="1"/>
  <c r="E35" i="5" s="1"/>
  <c r="G56" i="4"/>
  <c r="E44" i="4"/>
  <c r="E27" i="4"/>
  <c r="H8" i="4"/>
  <c r="H6" i="4"/>
  <c r="H5" i="4"/>
  <c r="G46" i="4" l="1"/>
  <c r="E47" i="4" s="1"/>
  <c r="E48" i="4" s="1"/>
  <c r="E49" i="4" s="1"/>
  <c r="E50" i="4" s="1"/>
  <c r="G50" i="4" s="1"/>
  <c r="E31" i="4"/>
  <c r="E9" i="4"/>
  <c r="E10" i="4" s="1"/>
  <c r="H16" i="4" s="1"/>
  <c r="E20" i="4" s="1"/>
  <c r="E23" i="4" s="1"/>
  <c r="E54" i="4" l="1"/>
  <c r="E55" i="4" s="1"/>
  <c r="E57" i="4" s="1"/>
  <c r="E36" i="4"/>
  <c r="E37" i="4" s="1"/>
  <c r="E38" i="4" l="1"/>
  <c r="E39" i="4" s="1"/>
</calcChain>
</file>

<file path=xl/sharedStrings.xml><?xml version="1.0" encoding="utf-8"?>
<sst xmlns="http://schemas.openxmlformats.org/spreadsheetml/2006/main" count="236" uniqueCount="76">
  <si>
    <t>x</t>
  </si>
  <si>
    <t>=</t>
  </si>
  <si>
    <t>m/s</t>
  </si>
  <si>
    <t>DOCUMENT : STAIR CASE PRESSURIZATION CALCULATION</t>
  </si>
  <si>
    <t>DATE :</t>
  </si>
  <si>
    <t>Total No. of Floors</t>
  </si>
  <si>
    <t>Door Width</t>
  </si>
  <si>
    <t>m</t>
  </si>
  <si>
    <t>ft</t>
  </si>
  <si>
    <t>Door Height</t>
  </si>
  <si>
    <t>Door Perimeter</t>
  </si>
  <si>
    <t>Crack</t>
  </si>
  <si>
    <t>mm</t>
  </si>
  <si>
    <t>Leakage Area per Door</t>
  </si>
  <si>
    <r>
      <t>m</t>
    </r>
    <r>
      <rPr>
        <b/>
        <vertAlign val="superscript"/>
        <sz val="10"/>
        <rFont val="Arial"/>
        <family val="2"/>
      </rPr>
      <t>2</t>
    </r>
  </si>
  <si>
    <r>
      <t>Total Leakage Area, (A</t>
    </r>
    <r>
      <rPr>
        <b/>
        <vertAlign val="subscript"/>
        <sz val="10"/>
        <rFont val="Arial"/>
        <family val="2"/>
      </rPr>
      <t>LEAKAGE</t>
    </r>
    <r>
      <rPr>
        <b/>
        <sz val="10"/>
        <rFont val="Arial"/>
        <family val="2"/>
      </rPr>
      <t>)</t>
    </r>
  </si>
  <si>
    <r>
      <t xml:space="preserve">1. </t>
    </r>
    <r>
      <rPr>
        <b/>
        <u/>
        <sz val="10"/>
        <color rgb="FFC00000"/>
        <rFont val="Arial"/>
        <family val="2"/>
      </rPr>
      <t>Air Volume require when all doors are closed</t>
    </r>
    <r>
      <rPr>
        <b/>
        <sz val="10"/>
        <color rgb="FFC00000"/>
        <rFont val="Arial"/>
        <family val="2"/>
      </rPr>
      <t xml:space="preserve"> :</t>
    </r>
  </si>
  <si>
    <r>
      <t>Q</t>
    </r>
    <r>
      <rPr>
        <b/>
        <vertAlign val="subscript"/>
        <sz val="10"/>
        <color rgb="FF7030A0"/>
        <rFont val="Arial"/>
        <family val="2"/>
      </rPr>
      <t>1</t>
    </r>
  </si>
  <si>
    <r>
      <t>A</t>
    </r>
    <r>
      <rPr>
        <b/>
        <vertAlign val="subscript"/>
        <sz val="10"/>
        <color rgb="FF7030A0"/>
        <rFont val="Arial"/>
        <family val="2"/>
      </rPr>
      <t>LEAK</t>
    </r>
  </si>
  <si>
    <r>
      <t>P</t>
    </r>
    <r>
      <rPr>
        <b/>
        <vertAlign val="superscript"/>
        <sz val="10"/>
        <color rgb="FF7030A0"/>
        <rFont val="Arial"/>
        <family val="2"/>
      </rPr>
      <t>1/n</t>
    </r>
  </si>
  <si>
    <r>
      <t>Q</t>
    </r>
    <r>
      <rPr>
        <vertAlign val="subscript"/>
        <sz val="10"/>
        <rFont val="Arial"/>
        <family val="2"/>
      </rPr>
      <t>1</t>
    </r>
  </si>
  <si>
    <r>
      <t>Volume of Air Required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</si>
  <si>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rFont val="Arial"/>
        <family val="2"/>
      </rPr>
      <t>LEAKAGE</t>
    </r>
  </si>
  <si>
    <r>
      <t>Leakage Area (m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</si>
  <si>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m</t>
    </r>
    <r>
      <rPr>
        <vertAlign val="superscript"/>
        <sz val="10"/>
        <rFont val="Arial"/>
        <family val="2"/>
      </rPr>
      <t>2</t>
    </r>
  </si>
  <si>
    <t>P</t>
  </si>
  <si>
    <t>Diferential Pressure</t>
  </si>
  <si>
    <t>Pa</t>
  </si>
  <si>
    <t>n</t>
  </si>
  <si>
    <t>Leakage Factor</t>
  </si>
  <si>
    <r>
      <t>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</si>
  <si>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Although the effective leakage area is known, there are other leaks we are not aware of,</t>
  </si>
  <si>
    <t>To account for these leaks, Q is increased by 50%, hence:</t>
  </si>
  <si>
    <r>
      <t>Q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</t>
    </r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</si>
  <si>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/s</t>
    </r>
  </si>
  <si>
    <r>
      <rPr>
        <b/>
        <sz val="10"/>
        <color rgb="FFC00000"/>
        <rFont val="Arial"/>
        <family val="2"/>
      </rPr>
      <t xml:space="preserve">2. </t>
    </r>
    <r>
      <rPr>
        <b/>
        <u/>
        <sz val="10"/>
        <color rgb="FFC00000"/>
        <rFont val="Arial"/>
        <family val="2"/>
      </rPr>
      <t>Air volume required when doors are opened</t>
    </r>
    <r>
      <rPr>
        <b/>
        <sz val="10"/>
        <color rgb="FFC00000"/>
        <rFont val="Arial"/>
        <family val="2"/>
      </rPr>
      <t xml:space="preserve"> :</t>
    </r>
  </si>
  <si>
    <t>Door Area</t>
  </si>
  <si>
    <t>Velocity across Door</t>
  </si>
  <si>
    <t>No. of Door Open considered</t>
  </si>
  <si>
    <r>
      <t>Q</t>
    </r>
    <r>
      <rPr>
        <b/>
        <vertAlign val="subscript"/>
        <sz val="10"/>
        <color rgb="FF7030A0"/>
        <rFont val="Arial"/>
        <family val="2"/>
      </rPr>
      <t>2</t>
    </r>
  </si>
  <si>
    <t>Velocity across door x Door Area x No. of Door Open</t>
  </si>
  <si>
    <r>
      <t>Q</t>
    </r>
    <r>
      <rPr>
        <b/>
        <vertAlign val="subscript"/>
        <sz val="10"/>
        <rFont val="Arial"/>
        <family val="2"/>
      </rPr>
      <t>2</t>
    </r>
  </si>
  <si>
    <r>
      <rPr>
        <b/>
        <sz val="10"/>
        <color rgb="FFC00000"/>
        <rFont val="Arial"/>
        <family val="2"/>
      </rPr>
      <t xml:space="preserve">3. </t>
    </r>
    <r>
      <rPr>
        <b/>
        <u/>
        <sz val="10"/>
        <color rgb="FFC00000"/>
        <rFont val="Arial"/>
        <family val="2"/>
      </rPr>
      <t>Total Air Supplied by the fan :</t>
    </r>
  </si>
  <si>
    <t>Q</t>
  </si>
  <si>
    <r>
      <t>Q</t>
    </r>
    <r>
      <rPr>
        <b/>
        <sz val="8"/>
        <color rgb="FF7030A0"/>
        <rFont val="Arial"/>
        <family val="2"/>
      </rPr>
      <t>1</t>
    </r>
    <r>
      <rPr>
        <b/>
        <sz val="10"/>
        <color rgb="FF7030A0"/>
        <rFont val="Arial"/>
        <family val="2"/>
      </rPr>
      <t xml:space="preserve"> + Q</t>
    </r>
    <r>
      <rPr>
        <b/>
        <sz val="8"/>
        <color rgb="FF7030A0"/>
        <rFont val="Arial"/>
        <family val="2"/>
      </rPr>
      <t>2</t>
    </r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</si>
  <si>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/h</t>
    </r>
  </si>
  <si>
    <t>L/s</t>
  </si>
  <si>
    <t>CFM</t>
  </si>
  <si>
    <t>at  1500 fpm</t>
  </si>
  <si>
    <t>→</t>
  </si>
  <si>
    <t>f =</t>
  </si>
  <si>
    <t>"/100 ft</t>
  </si>
  <si>
    <t>Duct Length</t>
  </si>
  <si>
    <t>Friction Loss through duct</t>
  </si>
  <si>
    <t>(Duct Length x 1.25 x 3.28 x f)</t>
  </si>
  <si>
    <t xml:space="preserve">Friction Loss </t>
  </si>
  <si>
    <t>"</t>
  </si>
  <si>
    <t>Total Static Pressure</t>
  </si>
  <si>
    <t>(PD at Register + Friction Loss + Volume Damper)*30%</t>
  </si>
  <si>
    <t>+</t>
  </si>
  <si>
    <t>Total Static Pressure on Fan</t>
  </si>
  <si>
    <t xml:space="preserve">Total Fan Static Pressure </t>
  </si>
  <si>
    <t>Pa      =</t>
  </si>
  <si>
    <t xml:space="preserve">"      </t>
  </si>
  <si>
    <r>
      <rPr>
        <b/>
        <sz val="10"/>
        <color rgb="FFC00000"/>
        <rFont val="Arial"/>
        <family val="2"/>
      </rPr>
      <t xml:space="preserve">4. </t>
    </r>
    <r>
      <rPr>
        <b/>
        <u/>
        <sz val="10"/>
        <color rgb="FFC00000"/>
        <rFont val="Arial"/>
        <family val="2"/>
      </rPr>
      <t>Relief Damper Sizing</t>
    </r>
    <r>
      <rPr>
        <b/>
        <sz val="10"/>
        <color rgb="FFC00000"/>
        <rFont val="Arial"/>
        <family val="2"/>
      </rPr>
      <t xml:space="preserve"> :</t>
    </r>
  </si>
  <si>
    <r>
      <t>Air to be releived, Q</t>
    </r>
    <r>
      <rPr>
        <vertAlign val="subscript"/>
        <sz val="10"/>
        <rFont val="Arial"/>
        <family val="2"/>
      </rPr>
      <t>2</t>
    </r>
  </si>
  <si>
    <t>Area of Pressure Relief, A</t>
  </si>
  <si>
    <t xml:space="preserve">A </t>
  </si>
  <si>
    <t>in</t>
  </si>
  <si>
    <t>ft2</t>
  </si>
  <si>
    <t>Volume of Air Required (CFM)</t>
  </si>
  <si>
    <r>
      <t>Leakage Area (ft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</si>
  <si>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cfm</t>
  </si>
  <si>
    <t>inw</t>
  </si>
  <si>
    <t>(Duct Length x 1.25 x f)</t>
  </si>
  <si>
    <t>fps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</si>
</sst>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"/>
  </numFmts>
  <fonts count="18" x14ac:knownFonts="1"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b/>
      <sz val="10"/>
      <color rgb="FFC00000"/>
      <name val="Arial"/>
      <family val="2"/>
    </font>
    <font>
      <b/>
      <u/>
      <sz val="10"/>
      <color rgb="FFC00000"/>
      <name val="Arial"/>
      <family val="2"/>
    </font>
    <font>
      <sz val="11"/>
      <name val="Arial"/>
      <family val="2"/>
    </font>
    <font>
      <b/>
      <sz val="10"/>
      <color rgb="FF7030A0"/>
      <name val="Arial"/>
      <family val="2"/>
    </font>
    <font>
      <b/>
      <vertAlign val="subscript"/>
      <sz val="10"/>
      <color rgb="FF7030A0"/>
      <name val="Arial"/>
      <family val="2"/>
    </font>
    <font>
      <b/>
      <vertAlign val="superscript"/>
      <sz val="10"/>
      <color rgb="FF7030A0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sz val="8"/>
      <color rgb="FF7030A0"/>
      <name val="Arial"/>
      <family val="2"/>
    </font>
    <font>
      <b/>
      <sz val="10"/>
      <color rgb="FFFF0000"/>
      <name val="Arial"/>
      <family val="2"/>
    </font>
    <font>
      <b/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21">
    <xf numFmtId="0" fontId="0" fillId="0" borderId="0" xfId="0"/>
    <xf numFmtId="0" fontId="1" fillId="0" borderId="0" xfId="1" applyFont="1" applyAlignment="1">
      <alignment horizontal="left" vertical="center"/>
    </xf>
    <xf numFmtId="0" fontId="2" fillId="0" borderId="2" xfId="1" applyFont="1" applyFill="1" applyBorder="1" applyAlignment="1">
      <alignment horizontal="left" vertical="center"/>
    </xf>
    <xf numFmtId="0" fontId="2" fillId="0" borderId="3" xfId="1" applyNumberFormat="1" applyFont="1" applyFill="1" applyBorder="1" applyAlignment="1">
      <alignment horizontal="left" vertical="center"/>
    </xf>
    <xf numFmtId="0" fontId="2" fillId="0" borderId="3" xfId="1" applyNumberFormat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>
      <alignment horizontal="left" vertical="center"/>
    </xf>
    <xf numFmtId="0" fontId="2" fillId="0" borderId="5" xfId="1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0" fontId="2" fillId="3" borderId="0" xfId="1" applyFont="1" applyFill="1" applyBorder="1" applyAlignment="1">
      <alignment horizontal="center" vertical="center"/>
    </xf>
    <xf numFmtId="0" fontId="3" fillId="4" borderId="1" xfId="1" applyFont="1" applyFill="1" applyBorder="1" applyAlignment="1">
      <alignment horizontal="right" vertical="center"/>
    </xf>
    <xf numFmtId="0" fontId="2" fillId="3" borderId="0" xfId="1" applyFont="1" applyFill="1" applyBorder="1" applyAlignment="1">
      <alignment horizontal="left" vertical="center"/>
    </xf>
    <xf numFmtId="0" fontId="2" fillId="3" borderId="0" xfId="1" applyNumberFormat="1" applyFont="1" applyFill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2" fillId="0" borderId="6" xfId="1" applyNumberFormat="1" applyFont="1" applyFill="1" applyBorder="1" applyAlignment="1">
      <alignment horizontal="left" vertical="center"/>
    </xf>
    <xf numFmtId="2" fontId="2" fillId="3" borderId="0" xfId="1" applyNumberFormat="1" applyFont="1" applyFill="1" applyBorder="1" applyAlignment="1">
      <alignment horizontal="right" vertical="center"/>
    </xf>
    <xf numFmtId="0" fontId="2" fillId="0" borderId="6" xfId="1" applyFont="1" applyFill="1" applyBorder="1" applyAlignment="1">
      <alignment horizontal="left" vertical="center"/>
    </xf>
    <xf numFmtId="1" fontId="2" fillId="3" borderId="0" xfId="1" applyNumberFormat="1" applyFont="1" applyFill="1" applyBorder="1" applyAlignment="1">
      <alignment horizontal="left" vertical="center"/>
    </xf>
    <xf numFmtId="0" fontId="2" fillId="3" borderId="0" xfId="1" applyNumberFormat="1" applyFont="1" applyFill="1" applyBorder="1" applyAlignment="1">
      <alignment horizontal="right" vertical="center"/>
    </xf>
    <xf numFmtId="1" fontId="2" fillId="0" borderId="6" xfId="1" applyNumberFormat="1" applyFont="1" applyFill="1" applyBorder="1" applyAlignment="1">
      <alignment horizontal="left" vertical="center"/>
    </xf>
    <xf numFmtId="0" fontId="4" fillId="3" borderId="0" xfId="1" applyFont="1" applyFill="1" applyBorder="1" applyAlignment="1">
      <alignment horizontal="right" vertical="center"/>
    </xf>
    <xf numFmtId="0" fontId="4" fillId="3" borderId="0" xfId="1" applyFont="1" applyFill="1" applyBorder="1" applyAlignment="1">
      <alignment horizontal="center" vertical="center"/>
    </xf>
    <xf numFmtId="165" fontId="4" fillId="3" borderId="0" xfId="1" applyNumberFormat="1" applyFont="1" applyFill="1" applyBorder="1" applyAlignment="1">
      <alignment horizontal="right" vertical="center"/>
    </xf>
    <xf numFmtId="1" fontId="4" fillId="3" borderId="0" xfId="1" applyNumberFormat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/>
    </xf>
    <xf numFmtId="0" fontId="10" fillId="0" borderId="0" xfId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center" vertical="center"/>
    </xf>
    <xf numFmtId="0" fontId="1" fillId="0" borderId="0" xfId="1" applyFont="1" applyBorder="1" applyAlignment="1">
      <alignment horizontal="left" vertical="center"/>
    </xf>
    <xf numFmtId="0" fontId="2" fillId="0" borderId="0" xfId="1" applyFont="1" applyFill="1" applyBorder="1" applyAlignment="1">
      <alignment horizontal="right" vertical="center"/>
    </xf>
    <xf numFmtId="1" fontId="2" fillId="0" borderId="0" xfId="1" applyNumberFormat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 wrapText="1"/>
    </xf>
    <xf numFmtId="0" fontId="2" fillId="0" borderId="6" xfId="1" applyFont="1" applyFill="1" applyBorder="1" applyAlignment="1">
      <alignment horizontal="left" vertical="center" wrapText="1"/>
    </xf>
    <xf numFmtId="0" fontId="2" fillId="0" borderId="0" xfId="1" applyFont="1" applyBorder="1" applyAlignment="1" applyProtection="1">
      <alignment vertical="center"/>
      <protection hidden="1"/>
    </xf>
    <xf numFmtId="0" fontId="2" fillId="0" borderId="6" xfId="1" applyFont="1" applyBorder="1" applyAlignment="1" applyProtection="1">
      <alignment vertical="center"/>
      <protection hidden="1"/>
    </xf>
    <xf numFmtId="0" fontId="4" fillId="5" borderId="7" xfId="1" applyFont="1" applyFill="1" applyBorder="1" applyAlignment="1">
      <alignment horizontal="right" vertical="center"/>
    </xf>
    <xf numFmtId="0" fontId="4" fillId="5" borderId="7" xfId="1" applyFont="1" applyFill="1" applyBorder="1" applyAlignment="1">
      <alignment horizontal="center" vertical="center"/>
    </xf>
    <xf numFmtId="2" fontId="4" fillId="5" borderId="7" xfId="1" applyNumberFormat="1" applyFont="1" applyFill="1" applyBorder="1" applyAlignment="1">
      <alignment horizontal="left" vertical="center"/>
    </xf>
    <xf numFmtId="0" fontId="4" fillId="5" borderId="7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1" fontId="4" fillId="0" borderId="0" xfId="1" applyNumberFormat="1" applyFont="1" applyFill="1" applyBorder="1" applyAlignment="1">
      <alignment horizontal="left" vertical="center"/>
    </xf>
    <xf numFmtId="0" fontId="4" fillId="0" borderId="0" xfId="1" applyNumberFormat="1" applyFont="1" applyFill="1" applyBorder="1" applyAlignment="1">
      <alignment horizontal="left" vertical="center"/>
    </xf>
    <xf numFmtId="0" fontId="4" fillId="0" borderId="6" xfId="1" applyFont="1" applyFill="1" applyBorder="1" applyAlignment="1">
      <alignment horizontal="left" vertical="center"/>
    </xf>
    <xf numFmtId="164" fontId="2" fillId="0" borderId="0" xfId="1" applyNumberFormat="1" applyFont="1" applyFill="1" applyBorder="1" applyAlignment="1">
      <alignment horizontal="left" vertical="center"/>
    </xf>
    <xf numFmtId="164" fontId="2" fillId="3" borderId="0" xfId="1" applyNumberFormat="1" applyFont="1" applyFill="1" applyBorder="1" applyAlignment="1">
      <alignment horizontal="left" vertical="center"/>
    </xf>
    <xf numFmtId="0" fontId="3" fillId="4" borderId="1" xfId="1" applyNumberFormat="1" applyFont="1" applyFill="1" applyBorder="1" applyAlignment="1">
      <alignment horizontal="right" vertical="center" wrapText="1"/>
    </xf>
    <xf numFmtId="0" fontId="2" fillId="3" borderId="0" xfId="1" applyNumberFormat="1" applyFont="1" applyFill="1" applyBorder="1" applyAlignment="1">
      <alignment horizontal="left" vertical="center" wrapText="1"/>
    </xf>
    <xf numFmtId="164" fontId="4" fillId="3" borderId="0" xfId="1" applyNumberFormat="1" applyFont="1" applyFill="1" applyBorder="1" applyAlignment="1">
      <alignment horizontal="left" vertical="center" wrapText="1"/>
    </xf>
    <xf numFmtId="0" fontId="4" fillId="0" borderId="0" xfId="1" applyNumberFormat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4" fillId="0" borderId="6" xfId="1" applyFont="1" applyFill="1" applyBorder="1" applyAlignment="1">
      <alignment horizontal="left"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right" vertical="center"/>
    </xf>
    <xf numFmtId="2" fontId="4" fillId="3" borderId="0" xfId="1" applyNumberFormat="1" applyFont="1" applyFill="1" applyBorder="1" applyAlignment="1">
      <alignment horizontal="right" vertical="center"/>
    </xf>
    <xf numFmtId="0" fontId="4" fillId="3" borderId="0" xfId="1" applyFont="1" applyFill="1" applyBorder="1" applyAlignment="1">
      <alignment horizontal="left" vertical="center"/>
    </xf>
    <xf numFmtId="1" fontId="4" fillId="3" borderId="0" xfId="1" applyNumberFormat="1" applyFont="1" applyFill="1" applyBorder="1" applyAlignment="1">
      <alignment horizontal="right" vertical="center"/>
    </xf>
    <xf numFmtId="1" fontId="4" fillId="5" borderId="7" xfId="1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 applyProtection="1">
      <alignment horizontal="left" vertical="center"/>
      <protection locked="0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2" fillId="0" borderId="0" xfId="1" applyNumberFormat="1" applyFont="1" applyFill="1" applyBorder="1" applyAlignment="1" applyProtection="1">
      <alignment horizontal="left" vertical="center"/>
    </xf>
    <xf numFmtId="0" fontId="16" fillId="4" borderId="8" xfId="1" applyFont="1" applyFill="1" applyBorder="1" applyAlignment="1">
      <alignment horizontal="right" vertical="center"/>
    </xf>
    <xf numFmtId="0" fontId="16" fillId="4" borderId="9" xfId="1" applyFont="1" applyFill="1" applyBorder="1" applyAlignment="1">
      <alignment horizontal="left" vertical="center"/>
    </xf>
    <xf numFmtId="0" fontId="1" fillId="3" borderId="0" xfId="1" applyFont="1" applyFill="1" applyAlignment="1">
      <alignment horizontal="left" vertical="center"/>
    </xf>
    <xf numFmtId="0" fontId="2" fillId="3" borderId="0" xfId="1" applyFont="1" applyFill="1" applyBorder="1" applyAlignment="1" applyProtection="1">
      <alignment horizontal="center" vertical="center"/>
      <protection hidden="1"/>
    </xf>
    <xf numFmtId="1" fontId="10" fillId="0" borderId="0" xfId="1" applyNumberFormat="1" applyFont="1" applyFill="1" applyBorder="1" applyAlignment="1" applyProtection="1">
      <alignment horizontal="right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1" fontId="2" fillId="0" borderId="0" xfId="1" applyNumberFormat="1" applyFont="1" applyFill="1" applyBorder="1" applyAlignment="1" applyProtection="1">
      <alignment horizontal="left" vertical="center"/>
      <protection hidden="1"/>
    </xf>
    <xf numFmtId="0" fontId="2" fillId="3" borderId="0" xfId="1" applyFont="1" applyFill="1" applyBorder="1" applyAlignment="1" applyProtection="1">
      <alignment horizontal="right" vertical="center"/>
      <protection hidden="1"/>
    </xf>
    <xf numFmtId="2" fontId="2" fillId="3" borderId="0" xfId="1" applyNumberFormat="1" applyFont="1" applyFill="1" applyBorder="1" applyAlignment="1" applyProtection="1">
      <alignment horizontal="right" vertical="center"/>
      <protection hidden="1"/>
    </xf>
    <xf numFmtId="0" fontId="2" fillId="3" borderId="0" xfId="1" applyFont="1" applyFill="1" applyBorder="1" applyAlignment="1" applyProtection="1">
      <alignment horizontal="left" vertical="center"/>
      <protection hidden="1"/>
    </xf>
    <xf numFmtId="1" fontId="2" fillId="3" borderId="0" xfId="1" applyNumberFormat="1" applyFont="1" applyFill="1" applyBorder="1" applyAlignment="1" applyProtection="1">
      <alignment horizontal="left" vertical="center"/>
      <protection hidden="1"/>
    </xf>
    <xf numFmtId="1" fontId="10" fillId="0" borderId="6" xfId="1" applyNumberFormat="1" applyFont="1" applyFill="1" applyBorder="1" applyAlignment="1" applyProtection="1">
      <alignment vertical="center"/>
      <protection hidden="1"/>
    </xf>
    <xf numFmtId="1" fontId="2" fillId="3" borderId="0" xfId="1" applyNumberFormat="1" applyFont="1" applyFill="1" applyBorder="1" applyAlignment="1" applyProtection="1">
      <alignment horizontal="right" vertical="center"/>
      <protection hidden="1"/>
    </xf>
    <xf numFmtId="2" fontId="3" fillId="4" borderId="1" xfId="1" applyNumberFormat="1" applyFont="1" applyFill="1" applyBorder="1" applyAlignment="1" applyProtection="1">
      <alignment horizontal="right" vertical="center"/>
      <protection locked="0" hidden="1"/>
    </xf>
    <xf numFmtId="164" fontId="2" fillId="3" borderId="0" xfId="1" applyNumberFormat="1" applyFont="1" applyFill="1" applyBorder="1" applyAlignment="1" applyProtection="1">
      <alignment horizontal="center" vertical="center"/>
      <protection hidden="1"/>
    </xf>
    <xf numFmtId="2" fontId="2" fillId="3" borderId="0" xfId="1" applyNumberFormat="1" applyFont="1" applyFill="1" applyBorder="1" applyAlignment="1" applyProtection="1">
      <alignment horizontal="left" vertical="center"/>
      <protection hidden="1"/>
    </xf>
    <xf numFmtId="164" fontId="3" fillId="4" borderId="1" xfId="1" applyNumberFormat="1" applyFont="1" applyFill="1" applyBorder="1" applyAlignment="1" applyProtection="1">
      <alignment horizontal="left" vertical="center"/>
      <protection locked="0" hidden="1"/>
    </xf>
    <xf numFmtId="164" fontId="2" fillId="0" borderId="0" xfId="1" applyNumberFormat="1" applyFont="1" applyFill="1" applyBorder="1" applyAlignment="1" applyProtection="1">
      <alignment horizontal="left" vertical="center"/>
      <protection hidden="1"/>
    </xf>
    <xf numFmtId="0" fontId="2" fillId="0" borderId="0" xfId="1" applyFont="1" applyFill="1" applyBorder="1" applyAlignment="1" applyProtection="1">
      <alignment horizontal="left" vertical="center"/>
      <protection hidden="1"/>
    </xf>
    <xf numFmtId="0" fontId="2" fillId="3" borderId="0" xfId="1" quotePrefix="1" applyFont="1" applyFill="1" applyBorder="1" applyAlignment="1" applyProtection="1">
      <alignment horizontal="left" vertical="center"/>
      <protection hidden="1"/>
    </xf>
    <xf numFmtId="0" fontId="4" fillId="3" borderId="0" xfId="1" applyFont="1" applyFill="1" applyBorder="1" applyAlignment="1" applyProtection="1">
      <alignment horizontal="left" vertical="center"/>
      <protection hidden="1"/>
    </xf>
    <xf numFmtId="0" fontId="4" fillId="5" borderId="7" xfId="1" applyFont="1" applyFill="1" applyBorder="1" applyAlignment="1" applyProtection="1">
      <alignment horizontal="right" vertical="center"/>
      <protection hidden="1"/>
    </xf>
    <xf numFmtId="0" fontId="4" fillId="5" borderId="7" xfId="1" applyFont="1" applyFill="1" applyBorder="1" applyAlignment="1" applyProtection="1">
      <alignment horizontal="center" vertical="center"/>
      <protection hidden="1"/>
    </xf>
    <xf numFmtId="1" fontId="4" fillId="5" borderId="7" xfId="1" applyNumberFormat="1" applyFont="1" applyFill="1" applyBorder="1" applyAlignment="1" applyProtection="1">
      <alignment horizontal="right" vertical="center"/>
      <protection hidden="1"/>
    </xf>
    <xf numFmtId="0" fontId="4" fillId="5" borderId="7" xfId="1" applyFont="1" applyFill="1" applyBorder="1" applyAlignment="1" applyProtection="1">
      <alignment horizontal="left" vertical="center"/>
      <protection hidden="1"/>
    </xf>
    <xf numFmtId="164" fontId="4" fillId="5" borderId="7" xfId="1" applyNumberFormat="1" applyFont="1" applyFill="1" applyBorder="1" applyAlignment="1" applyProtection="1">
      <alignment horizontal="right" vertical="center"/>
      <protection hidden="1"/>
    </xf>
    <xf numFmtId="0" fontId="2" fillId="0" borderId="0" xfId="1" applyFont="1" applyBorder="1" applyAlignment="1" applyProtection="1">
      <alignment horizontal="left" vertical="center"/>
      <protection hidden="1"/>
    </xf>
    <xf numFmtId="0" fontId="2" fillId="0" borderId="6" xfId="1" applyFont="1" applyBorder="1" applyAlignment="1" applyProtection="1">
      <alignment horizontal="left" vertical="center"/>
      <protection hidden="1"/>
    </xf>
    <xf numFmtId="1" fontId="17" fillId="0" borderId="0" xfId="1" applyNumberFormat="1" applyFont="1" applyFill="1" applyBorder="1" applyAlignment="1" applyProtection="1">
      <alignment horizontal="left" vertical="center"/>
      <protection hidden="1"/>
    </xf>
    <xf numFmtId="0" fontId="2" fillId="0" borderId="0" xfId="1" applyFont="1" applyBorder="1" applyAlignment="1" applyProtection="1">
      <alignment horizontal="center" vertical="center"/>
      <protection hidden="1"/>
    </xf>
    <xf numFmtId="0" fontId="10" fillId="0" borderId="0" xfId="1" applyNumberFormat="1" applyFont="1" applyBorder="1" applyAlignment="1" applyProtection="1">
      <alignment horizontal="center" vertical="center"/>
      <protection hidden="1"/>
    </xf>
    <xf numFmtId="16" fontId="14" fillId="0" borderId="0" xfId="1" applyNumberFormat="1" applyFont="1" applyBorder="1" applyAlignment="1" applyProtection="1">
      <alignment horizontal="left" vertical="center"/>
      <protection hidden="1"/>
    </xf>
    <xf numFmtId="2" fontId="4" fillId="5" borderId="7" xfId="1" applyNumberFormat="1" applyFont="1" applyFill="1" applyBorder="1" applyAlignment="1" applyProtection="1">
      <alignment horizontal="right" vertical="center"/>
      <protection hidden="1"/>
    </xf>
    <xf numFmtId="0" fontId="1" fillId="0" borderId="11" xfId="1" applyFont="1" applyBorder="1" applyAlignment="1">
      <alignment horizontal="left" vertical="center"/>
    </xf>
    <xf numFmtId="0" fontId="1" fillId="0" borderId="12" xfId="1" applyFont="1" applyBorder="1" applyAlignment="1">
      <alignment horizontal="left" vertical="center"/>
    </xf>
    <xf numFmtId="0" fontId="1" fillId="0" borderId="12" xfId="1" applyFont="1" applyBorder="1" applyAlignment="1">
      <alignment horizontal="center" vertical="center"/>
    </xf>
    <xf numFmtId="0" fontId="1" fillId="0" borderId="13" xfId="1" applyFont="1" applyBorder="1" applyAlignment="1">
      <alignment horizontal="left" vertical="center"/>
    </xf>
    <xf numFmtId="0" fontId="1" fillId="0" borderId="0" xfId="1" applyFont="1" applyAlignment="1">
      <alignment horizontal="center" vertical="center"/>
    </xf>
    <xf numFmtId="0" fontId="4" fillId="2" borderId="0" xfId="1" applyFont="1" applyFill="1" applyBorder="1" applyAlignment="1">
      <alignment horizontal="left" vertical="center" wrapText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2" fillId="3" borderId="0" xfId="1" applyFont="1" applyFill="1" applyBorder="1" applyAlignment="1">
      <alignment horizontal="left" vertical="center"/>
    </xf>
    <xf numFmtId="0" fontId="2" fillId="3" borderId="0" xfId="1" applyFont="1" applyFill="1" applyBorder="1" applyAlignment="1" applyProtection="1">
      <alignment horizontal="left" vertical="center"/>
      <protection hidden="1"/>
    </xf>
    <xf numFmtId="2" fontId="3" fillId="4" borderId="1" xfId="1" applyNumberFormat="1" applyFont="1" applyFill="1" applyBorder="1" applyAlignment="1">
      <alignment horizontal="right" vertical="center"/>
    </xf>
    <xf numFmtId="1" fontId="14" fillId="3" borderId="0" xfId="1" applyNumberFormat="1" applyFont="1" applyFill="1" applyBorder="1" applyAlignment="1">
      <alignment horizontal="left" vertical="center"/>
    </xf>
    <xf numFmtId="1" fontId="2" fillId="3" borderId="0" xfId="1" applyNumberFormat="1" applyFont="1" applyFill="1" applyBorder="1" applyAlignment="1">
      <alignment horizontal="right" vertical="center"/>
    </xf>
    <xf numFmtId="1" fontId="4" fillId="5" borderId="7" xfId="1" applyNumberFormat="1" applyFont="1" applyFill="1" applyBorder="1" applyAlignment="1">
      <alignment horizontal="left" vertical="center"/>
    </xf>
    <xf numFmtId="0" fontId="8" fillId="0" borderId="0" xfId="1" applyFont="1" applyBorder="1" applyAlignment="1" applyProtection="1">
      <alignment horizontal="left" vertical="center"/>
      <protection hidden="1"/>
    </xf>
    <xf numFmtId="0" fontId="4" fillId="2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/>
    </xf>
    <xf numFmtId="49" fontId="2" fillId="3" borderId="0" xfId="1" applyNumberFormat="1" applyFont="1" applyFill="1" applyBorder="1" applyAlignment="1" applyProtection="1">
      <alignment horizontal="left" vertical="center"/>
      <protection hidden="1"/>
    </xf>
    <xf numFmtId="0" fontId="2" fillId="3" borderId="0" xfId="1" applyFont="1" applyFill="1" applyBorder="1" applyAlignment="1">
      <alignment horizontal="left" vertical="center"/>
    </xf>
    <xf numFmtId="0" fontId="2" fillId="3" borderId="0" xfId="1" applyFont="1" applyFill="1" applyBorder="1" applyAlignment="1" applyProtection="1">
      <alignment horizontal="left" vertical="center"/>
      <protection hidden="1"/>
    </xf>
    <xf numFmtId="1" fontId="8" fillId="0" borderId="0" xfId="1" applyNumberFormat="1" applyFont="1" applyFill="1" applyBorder="1" applyAlignment="1" applyProtection="1">
      <alignment horizontal="left" vertical="center"/>
      <protection hidden="1"/>
    </xf>
    <xf numFmtId="0" fontId="10" fillId="0" borderId="0" xfId="1" applyFont="1" applyFill="1" applyBorder="1" applyAlignment="1">
      <alignment horizontal="left" vertical="center"/>
    </xf>
    <xf numFmtId="0" fontId="10" fillId="0" borderId="6" xfId="1" applyFont="1" applyFill="1" applyBorder="1" applyAlignment="1">
      <alignment horizontal="left" vertical="center"/>
    </xf>
    <xf numFmtId="1" fontId="10" fillId="0" borderId="0" xfId="1" applyNumberFormat="1" applyFont="1" applyFill="1" applyBorder="1" applyAlignment="1" applyProtection="1">
      <alignment horizontal="left" vertical="center"/>
      <protection hidden="1"/>
    </xf>
    <xf numFmtId="0" fontId="10" fillId="0" borderId="0" xfId="1" applyFont="1" applyBorder="1" applyAlignment="1" applyProtection="1">
      <alignment horizontal="right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2" fontId="10" fillId="0" borderId="10" xfId="1" applyNumberFormat="1" applyFont="1" applyBorder="1" applyAlignment="1" applyProtection="1">
      <alignment horizontal="center" vertical="center"/>
      <protection hidden="1"/>
    </xf>
    <xf numFmtId="14" fontId="4" fillId="2" borderId="12" xfId="1" applyNumberFormat="1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409591</xdr:colOff>
      <xdr:row>49</xdr:row>
      <xdr:rowOff>176269</xdr:rowOff>
    </xdr:from>
    <xdr:to>
      <xdr:col>6</xdr:col>
      <xdr:colOff>578842</xdr:colOff>
      <xdr:row>50</xdr:row>
      <xdr:rowOff>166744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953016" y="10587094"/>
          <a:ext cx="169251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7030A0"/>
              </a:solidFill>
              <a:latin typeface="Arial" panose="020B0604020202020204" pitchFamily="34" charset="0"/>
              <a:cs typeface="Arial" panose="020B0604020202020204" pitchFamily="34" charset="0"/>
            </a:rPr>
            <a:t>½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78827</xdr:colOff>
          <xdr:row>0</xdr:row>
          <xdr:rowOff>131378</xdr:rowOff>
        </xdr:from>
        <xdr:to>
          <xdr:col>13</xdr:col>
          <xdr:colOff>546772</xdr:colOff>
          <xdr:row>4</xdr:row>
          <xdr:rowOff>170792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CBF31CB3-5FFF-4392-AFD4-4D7BC93747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409591</xdr:colOff>
      <xdr:row>54</xdr:row>
      <xdr:rowOff>176269</xdr:rowOff>
    </xdr:from>
    <xdr:to>
      <xdr:col>6</xdr:col>
      <xdr:colOff>578842</xdr:colOff>
      <xdr:row>55</xdr:row>
      <xdr:rowOff>166744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4953016" y="10968094"/>
          <a:ext cx="169251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7030A0"/>
              </a:solidFill>
              <a:latin typeface="Arial" panose="020B0604020202020204" pitchFamily="34" charset="0"/>
              <a:cs typeface="Arial" panose="020B0604020202020204" pitchFamily="34" charset="0"/>
            </a:rPr>
            <a:t>½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106088</xdr:colOff>
          <xdr:row>0</xdr:row>
          <xdr:rowOff>126781</xdr:rowOff>
        </xdr:from>
        <xdr:to>
          <xdr:col>13</xdr:col>
          <xdr:colOff>574127</xdr:colOff>
          <xdr:row>4</xdr:row>
          <xdr:rowOff>167837</xdr:rowOff>
        </xdr:to>
        <xdr:sp macro="" textlink="">
          <xdr:nvSpPr>
            <xdr:cNvPr id="2049" name="Object 1" descr="Stairwell Pressurization System Article with calculations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58822130-DF0E-4444-8244-5D9BA54EC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53"/>
  <sheetViews>
    <sheetView topLeftCell="B1" zoomScale="145" zoomScaleNormal="145" workbookViewId="0">
      <selection activeCell="N11" sqref="N11"/>
    </sheetView>
  </sheetViews>
  <sheetFormatPr defaultRowHeight="15" x14ac:dyDescent="0.25"/>
  <cols>
    <col min="1" max="1" width="9.140625" style="1"/>
    <col min="2" max="2" width="9.5703125" style="1" bestFit="1" customWidth="1"/>
    <col min="3" max="3" width="29" style="1" bestFit="1" customWidth="1"/>
    <col min="4" max="4" width="3" style="98" bestFit="1" customWidth="1"/>
    <col min="5" max="5" width="11.42578125" style="1" customWidth="1"/>
    <col min="6" max="9" width="8.7109375" style="1" customWidth="1"/>
    <col min="10" max="10" width="3.5703125" style="1" bestFit="1" customWidth="1"/>
    <col min="11" max="11" width="4" style="1" bestFit="1" customWidth="1"/>
    <col min="12" max="16384" width="9.140625" style="1"/>
  </cols>
  <sheetData>
    <row r="1" spans="2:17" ht="15.75" thickBot="1" x14ac:dyDescent="0.3">
      <c r="B1" s="108" t="s">
        <v>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</row>
    <row r="2" spans="2:17" x14ac:dyDescent="0.25">
      <c r="B2" s="2"/>
      <c r="C2" s="3"/>
      <c r="D2" s="4"/>
      <c r="E2" s="3"/>
      <c r="F2" s="3"/>
      <c r="G2" s="3"/>
      <c r="H2" s="3"/>
      <c r="I2" s="3"/>
      <c r="J2" s="3"/>
      <c r="K2" s="3"/>
      <c r="L2" s="5"/>
    </row>
    <row r="3" spans="2:17" x14ac:dyDescent="0.25">
      <c r="B3" s="6"/>
      <c r="C3" s="7" t="s">
        <v>5</v>
      </c>
      <c r="D3" s="8" t="s">
        <v>1</v>
      </c>
      <c r="E3" s="9">
        <v>6</v>
      </c>
      <c r="F3" s="101"/>
      <c r="G3" s="101"/>
      <c r="H3" s="101"/>
      <c r="I3" s="11"/>
      <c r="J3" s="12"/>
      <c r="K3" s="12"/>
      <c r="L3" s="13"/>
    </row>
    <row r="4" spans="2:17" x14ac:dyDescent="0.25">
      <c r="B4" s="6"/>
      <c r="C4" s="7" t="s">
        <v>6</v>
      </c>
      <c r="D4" s="8" t="s">
        <v>1</v>
      </c>
      <c r="E4" s="9">
        <f>0.9*3.3</f>
        <v>2.9699999999999998</v>
      </c>
      <c r="F4" s="101" t="s">
        <v>8</v>
      </c>
      <c r="G4" s="8"/>
      <c r="H4" s="14"/>
      <c r="I4" s="11"/>
      <c r="J4" s="12"/>
      <c r="K4" s="12"/>
      <c r="L4" s="13"/>
    </row>
    <row r="5" spans="2:17" x14ac:dyDescent="0.25">
      <c r="B5" s="6"/>
      <c r="C5" s="7" t="s">
        <v>9</v>
      </c>
      <c r="D5" s="8" t="s">
        <v>1</v>
      </c>
      <c r="E5" s="9">
        <f>2.1*3.3</f>
        <v>6.93</v>
      </c>
      <c r="F5" s="101" t="s">
        <v>8</v>
      </c>
      <c r="G5" s="8"/>
      <c r="H5" s="14"/>
      <c r="I5" s="11"/>
      <c r="J5" s="12"/>
      <c r="K5" s="12"/>
      <c r="L5" s="15"/>
    </row>
    <row r="6" spans="2:17" x14ac:dyDescent="0.25">
      <c r="B6" s="6"/>
      <c r="C6" s="7" t="s">
        <v>10</v>
      </c>
      <c r="D6" s="8" t="s">
        <v>1</v>
      </c>
      <c r="E6" s="7">
        <f>2*(E4+E5)</f>
        <v>19.799999999999997</v>
      </c>
      <c r="F6" s="16" t="s">
        <v>8</v>
      </c>
      <c r="G6" s="8"/>
      <c r="H6" s="17"/>
      <c r="I6" s="16"/>
      <c r="J6" s="12"/>
      <c r="K6" s="12"/>
      <c r="L6" s="18"/>
    </row>
    <row r="7" spans="2:17" x14ac:dyDescent="0.25">
      <c r="B7" s="6"/>
      <c r="C7" s="7" t="s">
        <v>11</v>
      </c>
      <c r="D7" s="8" t="s">
        <v>1</v>
      </c>
      <c r="E7" s="103">
        <v>0.2</v>
      </c>
      <c r="F7" s="16" t="s">
        <v>68</v>
      </c>
      <c r="G7" s="8" t="s">
        <v>1</v>
      </c>
      <c r="H7" s="17">
        <f>E7*0.0833</f>
        <v>1.6660000000000001E-2</v>
      </c>
      <c r="I7" s="16" t="s">
        <v>8</v>
      </c>
      <c r="J7" s="12"/>
      <c r="K7" s="12"/>
      <c r="L7" s="18"/>
    </row>
    <row r="8" spans="2:17" x14ac:dyDescent="0.25">
      <c r="B8" s="6"/>
      <c r="C8" s="19" t="s">
        <v>13</v>
      </c>
      <c r="D8" s="20" t="s">
        <v>1</v>
      </c>
      <c r="E8" s="54">
        <f>E6*H7</f>
        <v>0.32986799999999999</v>
      </c>
      <c r="F8" s="16" t="s">
        <v>69</v>
      </c>
      <c r="G8" s="101"/>
      <c r="H8" s="11"/>
      <c r="I8" s="16"/>
      <c r="J8" s="12"/>
      <c r="K8" s="12"/>
      <c r="L8" s="18"/>
    </row>
    <row r="9" spans="2:17" x14ac:dyDescent="0.25">
      <c r="B9" s="6"/>
      <c r="C9" s="19" t="s">
        <v>15</v>
      </c>
      <c r="D9" s="20" t="s">
        <v>1</v>
      </c>
      <c r="E9" s="54">
        <f>E3*E8</f>
        <v>1.9792079999999999</v>
      </c>
      <c r="F9" s="22" t="s">
        <v>69</v>
      </c>
      <c r="G9" s="101"/>
      <c r="H9" s="16"/>
      <c r="I9" s="16"/>
      <c r="J9" s="12"/>
      <c r="K9" s="12"/>
      <c r="L9" s="18"/>
    </row>
    <row r="10" spans="2:17" x14ac:dyDescent="0.25">
      <c r="B10" s="6"/>
      <c r="C10" s="23"/>
      <c r="D10" s="24"/>
      <c r="E10" s="23"/>
      <c r="F10" s="23"/>
      <c r="G10" s="23"/>
      <c r="H10" s="23"/>
      <c r="I10" s="23"/>
      <c r="J10" s="23"/>
      <c r="K10" s="23"/>
      <c r="L10" s="15"/>
    </row>
    <row r="11" spans="2:17" x14ac:dyDescent="0.25">
      <c r="B11" s="6"/>
      <c r="C11" s="109" t="s">
        <v>16</v>
      </c>
      <c r="D11" s="109"/>
      <c r="E11" s="109"/>
      <c r="F11" s="109"/>
      <c r="G11" s="109"/>
      <c r="H11" s="109"/>
      <c r="I11" s="109"/>
      <c r="J11" s="25"/>
      <c r="K11" s="25"/>
      <c r="L11" s="13"/>
    </row>
    <row r="12" spans="2:17" x14ac:dyDescent="0.25">
      <c r="B12" s="6"/>
      <c r="C12" s="23"/>
      <c r="D12" s="24"/>
      <c r="E12" s="23"/>
      <c r="F12" s="23"/>
      <c r="G12" s="23"/>
      <c r="H12" s="23"/>
      <c r="I12" s="23"/>
      <c r="J12" s="25"/>
      <c r="K12" s="25"/>
      <c r="L12" s="13"/>
      <c r="Q12" s="26"/>
    </row>
    <row r="13" spans="2:17" x14ac:dyDescent="0.25">
      <c r="B13" s="6"/>
      <c r="C13" s="27" t="s">
        <v>17</v>
      </c>
      <c r="D13" s="28" t="s">
        <v>1</v>
      </c>
      <c r="E13" s="28">
        <v>2610</v>
      </c>
      <c r="F13" s="28" t="s">
        <v>0</v>
      </c>
      <c r="G13" s="28" t="s">
        <v>18</v>
      </c>
      <c r="H13" s="28" t="s">
        <v>0</v>
      </c>
      <c r="I13" s="28" t="s">
        <v>19</v>
      </c>
      <c r="J13" s="25"/>
      <c r="K13" s="25"/>
      <c r="L13" s="13"/>
    </row>
    <row r="14" spans="2:17" ht="15.75" x14ac:dyDescent="0.25">
      <c r="B14" s="6"/>
      <c r="C14" s="7" t="s">
        <v>20</v>
      </c>
      <c r="D14" s="8" t="s">
        <v>1</v>
      </c>
      <c r="E14" s="110" t="s">
        <v>70</v>
      </c>
      <c r="F14" s="110"/>
      <c r="G14" s="110"/>
      <c r="H14" s="101"/>
      <c r="I14" s="101"/>
      <c r="J14" s="25"/>
      <c r="K14" s="25"/>
      <c r="L14" s="13"/>
    </row>
    <row r="15" spans="2:17" ht="15.75" x14ac:dyDescent="0.25">
      <c r="B15" s="6"/>
      <c r="C15" s="7" t="s">
        <v>22</v>
      </c>
      <c r="D15" s="8" t="s">
        <v>1</v>
      </c>
      <c r="E15" s="111" t="s">
        <v>71</v>
      </c>
      <c r="F15" s="111"/>
      <c r="G15" s="111"/>
      <c r="H15" s="105">
        <f>E9</f>
        <v>1.9792079999999999</v>
      </c>
      <c r="I15" s="16" t="s">
        <v>69</v>
      </c>
      <c r="J15" s="29"/>
      <c r="K15" s="25"/>
      <c r="L15" s="13"/>
    </row>
    <row r="16" spans="2:17" x14ac:dyDescent="0.25">
      <c r="B16" s="6"/>
      <c r="C16" s="7" t="s">
        <v>25</v>
      </c>
      <c r="D16" s="8" t="s">
        <v>1</v>
      </c>
      <c r="E16" s="111" t="s">
        <v>26</v>
      </c>
      <c r="F16" s="111"/>
      <c r="G16" s="111"/>
      <c r="H16" s="9">
        <v>0.06</v>
      </c>
      <c r="I16" s="11" t="s">
        <v>73</v>
      </c>
      <c r="J16" s="29"/>
      <c r="K16" s="25"/>
      <c r="L16" s="13"/>
    </row>
    <row r="17" spans="2:12" x14ac:dyDescent="0.25">
      <c r="B17" s="6"/>
      <c r="C17" s="7" t="s">
        <v>28</v>
      </c>
      <c r="D17" s="8" t="s">
        <v>1</v>
      </c>
      <c r="E17" s="111" t="s">
        <v>29</v>
      </c>
      <c r="F17" s="111"/>
      <c r="G17" s="111"/>
      <c r="H17" s="9">
        <v>2</v>
      </c>
      <c r="I17" s="11"/>
      <c r="J17" s="29"/>
      <c r="K17" s="25"/>
      <c r="L17" s="13"/>
    </row>
    <row r="18" spans="2:12" x14ac:dyDescent="0.25">
      <c r="B18" s="6"/>
      <c r="C18" s="30"/>
      <c r="D18" s="24"/>
      <c r="E18" s="23"/>
      <c r="F18" s="23"/>
      <c r="G18" s="23"/>
      <c r="H18" s="23"/>
      <c r="I18" s="31"/>
      <c r="J18" s="23"/>
      <c r="K18" s="32"/>
      <c r="L18" s="33"/>
    </row>
    <row r="19" spans="2:12" ht="15.75" x14ac:dyDescent="0.25">
      <c r="B19" s="6"/>
      <c r="C19" s="7" t="s">
        <v>20</v>
      </c>
      <c r="D19" s="8" t="s">
        <v>1</v>
      </c>
      <c r="E19" s="105">
        <f>2610*H15*(H16^0.5)</f>
        <v>1265.3409703517805</v>
      </c>
      <c r="F19" s="101" t="s">
        <v>72</v>
      </c>
      <c r="G19" s="101"/>
      <c r="H19" s="101"/>
      <c r="I19" s="16"/>
      <c r="J19" s="25"/>
      <c r="K19" s="25"/>
      <c r="L19" s="13"/>
    </row>
    <row r="20" spans="2:12" x14ac:dyDescent="0.25">
      <c r="B20" s="6"/>
      <c r="C20" s="112" t="s">
        <v>31</v>
      </c>
      <c r="D20" s="112"/>
      <c r="E20" s="112"/>
      <c r="F20" s="112"/>
      <c r="G20" s="112"/>
      <c r="H20" s="112"/>
      <c r="I20" s="112"/>
      <c r="J20" s="34"/>
      <c r="K20" s="34"/>
      <c r="L20" s="35"/>
    </row>
    <row r="21" spans="2:12" x14ac:dyDescent="0.25">
      <c r="B21" s="6"/>
      <c r="C21" s="112" t="s">
        <v>32</v>
      </c>
      <c r="D21" s="112"/>
      <c r="E21" s="112"/>
      <c r="F21" s="112"/>
      <c r="G21" s="112"/>
      <c r="H21" s="112"/>
      <c r="I21" s="112"/>
      <c r="J21" s="34"/>
      <c r="K21" s="34"/>
      <c r="L21" s="18"/>
    </row>
    <row r="22" spans="2:12" ht="15.75" thickBot="1" x14ac:dyDescent="0.3">
      <c r="B22" s="6"/>
      <c r="C22" s="36" t="s">
        <v>33</v>
      </c>
      <c r="D22" s="37" t="s">
        <v>1</v>
      </c>
      <c r="E22" s="106">
        <f>E19*1.5</f>
        <v>1898.0114555276707</v>
      </c>
      <c r="F22" s="39" t="s">
        <v>72</v>
      </c>
      <c r="G22" s="36"/>
      <c r="H22" s="36"/>
      <c r="I22" s="36"/>
      <c r="J22" s="12"/>
      <c r="K22" s="23"/>
      <c r="L22" s="15"/>
    </row>
    <row r="23" spans="2:12" ht="15.75" thickTop="1" x14ac:dyDescent="0.25">
      <c r="B23" s="6"/>
      <c r="C23" s="23"/>
      <c r="D23" s="24"/>
      <c r="E23" s="23"/>
      <c r="F23" s="23"/>
      <c r="G23" s="23"/>
      <c r="H23" s="40"/>
      <c r="I23" s="41"/>
      <c r="J23" s="42"/>
      <c r="K23" s="23"/>
      <c r="L23" s="43"/>
    </row>
    <row r="24" spans="2:12" x14ac:dyDescent="0.25">
      <c r="B24" s="6"/>
      <c r="C24" s="113" t="s">
        <v>35</v>
      </c>
      <c r="D24" s="113"/>
      <c r="E24" s="113"/>
      <c r="F24" s="113"/>
      <c r="G24" s="113"/>
      <c r="H24" s="113"/>
      <c r="I24" s="113"/>
      <c r="J24" s="42"/>
      <c r="K24" s="23"/>
      <c r="L24" s="43"/>
    </row>
    <row r="25" spans="2:12" x14ac:dyDescent="0.25">
      <c r="B25" s="6"/>
      <c r="C25" s="23"/>
      <c r="D25" s="24"/>
      <c r="E25" s="23"/>
      <c r="F25" s="23"/>
      <c r="G25" s="23"/>
      <c r="H25" s="23"/>
      <c r="I25" s="44"/>
      <c r="J25" s="25"/>
      <c r="K25" s="23"/>
      <c r="L25" s="15"/>
    </row>
    <row r="26" spans="2:12" x14ac:dyDescent="0.25">
      <c r="B26" s="6"/>
      <c r="C26" s="7" t="s">
        <v>36</v>
      </c>
      <c r="D26" s="8" t="s">
        <v>1</v>
      </c>
      <c r="E26" s="105">
        <f>E4*E5</f>
        <v>20.582099999999997</v>
      </c>
      <c r="F26" s="104" t="s">
        <v>69</v>
      </c>
      <c r="G26" s="101"/>
      <c r="H26" s="101"/>
      <c r="I26" s="45"/>
      <c r="J26" s="25"/>
      <c r="K26" s="23"/>
      <c r="L26" s="15"/>
    </row>
    <row r="27" spans="2:12" x14ac:dyDescent="0.25">
      <c r="B27" s="6"/>
      <c r="C27" s="17" t="s">
        <v>37</v>
      </c>
      <c r="D27" s="8" t="s">
        <v>1</v>
      </c>
      <c r="E27" s="46">
        <v>196</v>
      </c>
      <c r="F27" s="47" t="s">
        <v>75</v>
      </c>
      <c r="G27" s="101"/>
      <c r="H27" s="101"/>
      <c r="I27" s="48"/>
      <c r="J27" s="49"/>
      <c r="K27" s="50"/>
      <c r="L27" s="51"/>
    </row>
    <row r="28" spans="2:12" x14ac:dyDescent="0.25">
      <c r="B28" s="6"/>
      <c r="C28" s="17" t="s">
        <v>38</v>
      </c>
      <c r="D28" s="8" t="s">
        <v>1</v>
      </c>
      <c r="E28" s="9">
        <v>3</v>
      </c>
      <c r="F28" s="101"/>
      <c r="G28" s="101"/>
      <c r="H28" s="101"/>
      <c r="I28" s="101"/>
      <c r="J28" s="23"/>
      <c r="K28" s="23"/>
      <c r="L28" s="15"/>
    </row>
    <row r="29" spans="2:12" x14ac:dyDescent="0.25">
      <c r="B29" s="6"/>
      <c r="C29" s="27" t="s">
        <v>39</v>
      </c>
      <c r="D29" s="28" t="s">
        <v>1</v>
      </c>
      <c r="E29" s="114" t="s">
        <v>40</v>
      </c>
      <c r="F29" s="114"/>
      <c r="G29" s="114"/>
      <c r="H29" s="114"/>
      <c r="I29" s="114"/>
      <c r="J29" s="114"/>
      <c r="K29" s="114"/>
      <c r="L29" s="115"/>
    </row>
    <row r="30" spans="2:12" ht="15.75" thickBot="1" x14ac:dyDescent="0.3">
      <c r="B30" s="6"/>
      <c r="C30" s="36" t="s">
        <v>41</v>
      </c>
      <c r="D30" s="37" t="s">
        <v>1</v>
      </c>
      <c r="E30" s="38">
        <f>E26*E27*E28</f>
        <v>12102.274799999997</v>
      </c>
      <c r="F30" s="39" t="s">
        <v>72</v>
      </c>
      <c r="G30" s="36"/>
      <c r="H30" s="36"/>
      <c r="I30" s="36"/>
      <c r="J30" s="23"/>
      <c r="K30" s="23"/>
      <c r="L30" s="15"/>
    </row>
    <row r="31" spans="2:12" ht="15.75" thickTop="1" x14ac:dyDescent="0.25">
      <c r="B31" s="6"/>
      <c r="C31" s="23"/>
      <c r="D31" s="24"/>
      <c r="E31" s="23"/>
      <c r="F31" s="23"/>
      <c r="G31" s="23"/>
      <c r="H31" s="23"/>
      <c r="I31" s="23"/>
      <c r="J31" s="23"/>
      <c r="K31" s="23"/>
      <c r="L31" s="15"/>
    </row>
    <row r="32" spans="2:12" x14ac:dyDescent="0.25">
      <c r="B32" s="6"/>
      <c r="C32" s="107" t="s">
        <v>42</v>
      </c>
      <c r="D32" s="107"/>
      <c r="E32" s="107"/>
      <c r="F32" s="107"/>
      <c r="G32" s="107"/>
      <c r="H32" s="107"/>
      <c r="I32" s="107"/>
      <c r="J32" s="23"/>
      <c r="K32" s="23"/>
      <c r="L32" s="15"/>
    </row>
    <row r="33" spans="2:18" x14ac:dyDescent="0.25">
      <c r="B33" s="6"/>
      <c r="C33" s="23"/>
      <c r="D33" s="24"/>
      <c r="E33" s="23"/>
      <c r="F33" s="23"/>
      <c r="G33" s="23"/>
      <c r="H33" s="23"/>
      <c r="I33" s="23"/>
      <c r="J33" s="23"/>
      <c r="K33" s="23"/>
      <c r="L33" s="15"/>
    </row>
    <row r="34" spans="2:18" x14ac:dyDescent="0.25">
      <c r="B34" s="6"/>
      <c r="C34" s="27" t="s">
        <v>43</v>
      </c>
      <c r="D34" s="28" t="s">
        <v>1</v>
      </c>
      <c r="E34" s="114" t="s">
        <v>44</v>
      </c>
      <c r="F34" s="114"/>
      <c r="G34" s="52"/>
      <c r="H34" s="12"/>
      <c r="I34" s="23"/>
      <c r="J34" s="23"/>
      <c r="K34" s="23"/>
      <c r="L34" s="15"/>
      <c r="R34" s="52"/>
    </row>
    <row r="35" spans="2:18" ht="15.75" thickBot="1" x14ac:dyDescent="0.3">
      <c r="B35" s="6"/>
      <c r="C35" s="36" t="s">
        <v>43</v>
      </c>
      <c r="D35" s="37" t="s">
        <v>1</v>
      </c>
      <c r="E35" s="57">
        <f>E22+E30</f>
        <v>14000.286255527668</v>
      </c>
      <c r="F35" s="39" t="s">
        <v>47</v>
      </c>
      <c r="G35" s="36"/>
      <c r="H35" s="36"/>
      <c r="I35" s="36"/>
      <c r="J35" s="23"/>
      <c r="K35" s="23"/>
      <c r="L35" s="15"/>
    </row>
    <row r="36" spans="2:18" ht="15.75" thickTop="1" x14ac:dyDescent="0.25">
      <c r="B36" s="6"/>
      <c r="C36" s="58"/>
      <c r="D36" s="59"/>
      <c r="E36" s="58"/>
      <c r="F36" s="58"/>
      <c r="G36" s="58"/>
      <c r="H36" s="58"/>
      <c r="I36" s="58"/>
      <c r="J36" s="58"/>
      <c r="K36" s="60"/>
      <c r="L36" s="15"/>
    </row>
    <row r="37" spans="2:18" x14ac:dyDescent="0.25">
      <c r="B37" s="6"/>
      <c r="C37" s="19" t="s">
        <v>48</v>
      </c>
      <c r="D37" s="20" t="s">
        <v>49</v>
      </c>
      <c r="E37" s="19" t="s">
        <v>50</v>
      </c>
      <c r="F37" s="61">
        <v>0.1</v>
      </c>
      <c r="G37" s="62" t="s">
        <v>51</v>
      </c>
      <c r="H37" s="63"/>
      <c r="I37" s="55"/>
      <c r="J37" s="42"/>
      <c r="K37" s="50"/>
      <c r="L37" s="51"/>
    </row>
    <row r="38" spans="2:18" x14ac:dyDescent="0.25">
      <c r="B38" s="6"/>
      <c r="C38" s="7" t="s">
        <v>52</v>
      </c>
      <c r="D38" s="64" t="s">
        <v>1</v>
      </c>
      <c r="E38" s="9">
        <v>120</v>
      </c>
      <c r="F38" s="101" t="s">
        <v>8</v>
      </c>
      <c r="G38" s="63"/>
      <c r="H38" s="101"/>
      <c r="I38" s="16"/>
      <c r="J38" s="25"/>
      <c r="K38" s="32"/>
      <c r="L38" s="33"/>
    </row>
    <row r="39" spans="2:18" x14ac:dyDescent="0.25">
      <c r="B39" s="6"/>
      <c r="C39" s="65" t="s">
        <v>53</v>
      </c>
      <c r="D39" s="100" t="s">
        <v>1</v>
      </c>
      <c r="E39" s="116" t="s">
        <v>74</v>
      </c>
      <c r="F39" s="116"/>
      <c r="G39" s="116"/>
      <c r="H39" s="116"/>
      <c r="I39" s="116"/>
      <c r="J39" s="116"/>
      <c r="K39" s="67"/>
      <c r="L39" s="33"/>
    </row>
    <row r="40" spans="2:18" x14ac:dyDescent="0.25">
      <c r="B40" s="6"/>
      <c r="C40" s="68" t="s">
        <v>55</v>
      </c>
      <c r="D40" s="64" t="s">
        <v>1</v>
      </c>
      <c r="E40" s="69">
        <f>(E38*1.25*F37)/100</f>
        <v>0.15</v>
      </c>
      <c r="F40" s="102" t="s">
        <v>56</v>
      </c>
      <c r="G40" s="71"/>
      <c r="H40" s="71"/>
      <c r="I40" s="71"/>
      <c r="J40" s="12"/>
      <c r="K40" s="67"/>
      <c r="L40" s="33"/>
    </row>
    <row r="41" spans="2:18" x14ac:dyDescent="0.25">
      <c r="B41" s="6"/>
      <c r="C41" s="65" t="s">
        <v>57</v>
      </c>
      <c r="D41" s="100" t="s">
        <v>1</v>
      </c>
      <c r="E41" s="116" t="s">
        <v>58</v>
      </c>
      <c r="F41" s="116"/>
      <c r="G41" s="116"/>
      <c r="H41" s="116"/>
      <c r="I41" s="116"/>
      <c r="J41" s="116"/>
      <c r="K41" s="116"/>
      <c r="L41" s="72"/>
    </row>
    <row r="42" spans="2:18" x14ac:dyDescent="0.25">
      <c r="B42" s="6"/>
      <c r="C42" s="73"/>
      <c r="D42" s="64" t="s">
        <v>1</v>
      </c>
      <c r="E42" s="74">
        <v>0.2</v>
      </c>
      <c r="F42" s="75" t="s">
        <v>59</v>
      </c>
      <c r="G42" s="76">
        <f>E40</f>
        <v>0.15</v>
      </c>
      <c r="H42" s="75" t="s">
        <v>59</v>
      </c>
      <c r="I42" s="77">
        <v>0.2</v>
      </c>
      <c r="J42" s="12"/>
      <c r="K42" s="78"/>
      <c r="L42" s="15"/>
    </row>
    <row r="43" spans="2:18" x14ac:dyDescent="0.25">
      <c r="B43" s="6"/>
      <c r="C43" s="73"/>
      <c r="D43" s="64" t="s">
        <v>1</v>
      </c>
      <c r="E43" s="69">
        <f>((E42+G42+I42)*1.3)</f>
        <v>0.71500000000000008</v>
      </c>
      <c r="F43" s="102" t="s">
        <v>56</v>
      </c>
      <c r="G43" s="102"/>
      <c r="H43" s="102"/>
      <c r="I43" s="102"/>
      <c r="J43" s="12"/>
      <c r="K43" s="79"/>
      <c r="L43" s="15"/>
    </row>
    <row r="44" spans="2:18" x14ac:dyDescent="0.25">
      <c r="B44" s="6"/>
      <c r="C44" s="68" t="s">
        <v>60</v>
      </c>
      <c r="D44" s="64" t="s">
        <v>1</v>
      </c>
      <c r="E44" s="69">
        <f>E43</f>
        <v>0.71500000000000008</v>
      </c>
      <c r="F44" s="64" t="s">
        <v>59</v>
      </c>
      <c r="G44" s="80">
        <f>H16</f>
        <v>0.06</v>
      </c>
      <c r="H44" s="81"/>
      <c r="I44" s="102"/>
      <c r="J44" s="12"/>
      <c r="K44" s="79"/>
      <c r="L44" s="15"/>
    </row>
    <row r="45" spans="2:18" ht="15.75" thickBot="1" x14ac:dyDescent="0.3">
      <c r="B45" s="6"/>
      <c r="C45" s="82" t="s">
        <v>61</v>
      </c>
      <c r="D45" s="83" t="s">
        <v>1</v>
      </c>
      <c r="E45" s="93">
        <f>E44+G44</f>
        <v>0.77500000000000013</v>
      </c>
      <c r="F45" s="85" t="s">
        <v>56</v>
      </c>
      <c r="G45" s="86"/>
      <c r="H45" s="85"/>
      <c r="I45" s="36"/>
      <c r="J45" s="12"/>
      <c r="K45" s="40"/>
      <c r="L45" s="15"/>
    </row>
    <row r="46" spans="2:18" ht="15.75" thickTop="1" x14ac:dyDescent="0.25">
      <c r="B46" s="6"/>
      <c r="C46" s="30"/>
      <c r="D46" s="24"/>
      <c r="E46" s="23"/>
      <c r="F46" s="23"/>
      <c r="G46" s="23"/>
      <c r="H46" s="23"/>
      <c r="I46" s="23"/>
      <c r="J46" s="23"/>
      <c r="K46" s="23"/>
      <c r="L46" s="15"/>
    </row>
    <row r="47" spans="2:18" x14ac:dyDescent="0.25">
      <c r="B47" s="6"/>
      <c r="C47" s="107" t="s">
        <v>64</v>
      </c>
      <c r="D47" s="107"/>
      <c r="E47" s="107"/>
      <c r="F47" s="107"/>
      <c r="G47" s="107"/>
      <c r="H47" s="107"/>
      <c r="I47" s="107"/>
      <c r="J47" s="87"/>
      <c r="K47" s="87"/>
      <c r="L47" s="88"/>
    </row>
    <row r="48" spans="2:18" x14ac:dyDescent="0.25">
      <c r="B48" s="6"/>
      <c r="C48" s="89"/>
      <c r="D48" s="90"/>
      <c r="E48" s="87"/>
      <c r="F48" s="87"/>
      <c r="G48" s="87"/>
      <c r="H48" s="87"/>
      <c r="I48" s="87"/>
      <c r="J48" s="87"/>
      <c r="K48" s="87"/>
      <c r="L48" s="88"/>
    </row>
    <row r="49" spans="2:12" ht="15.75" x14ac:dyDescent="0.25">
      <c r="B49" s="6"/>
      <c r="C49" s="68" t="s">
        <v>65</v>
      </c>
      <c r="D49" s="64" t="s">
        <v>1</v>
      </c>
      <c r="E49" s="69">
        <f>E30</f>
        <v>12102.274799999997</v>
      </c>
      <c r="F49" s="102" t="s">
        <v>72</v>
      </c>
      <c r="G49" s="102"/>
      <c r="H49" s="101"/>
      <c r="I49" s="102"/>
      <c r="J49" s="87"/>
      <c r="K49" s="87"/>
      <c r="L49" s="88"/>
    </row>
    <row r="50" spans="2:12" x14ac:dyDescent="0.25">
      <c r="B50" s="6"/>
      <c r="C50" s="117" t="s">
        <v>66</v>
      </c>
      <c r="D50" s="118" t="s">
        <v>1</v>
      </c>
      <c r="E50" s="119">
        <f>E49</f>
        <v>12102.274799999997</v>
      </c>
      <c r="F50" s="119"/>
      <c r="G50" s="119"/>
      <c r="H50" s="12"/>
      <c r="I50" s="12"/>
      <c r="J50" s="87"/>
      <c r="K50" s="87"/>
      <c r="L50" s="88"/>
    </row>
    <row r="51" spans="2:12" x14ac:dyDescent="0.25">
      <c r="B51" s="6"/>
      <c r="C51" s="117"/>
      <c r="D51" s="118"/>
      <c r="E51" s="100">
        <v>2610</v>
      </c>
      <c r="F51" s="100" t="s">
        <v>0</v>
      </c>
      <c r="G51" s="91">
        <f>H16</f>
        <v>0.06</v>
      </c>
      <c r="H51" s="12"/>
      <c r="I51" s="12"/>
      <c r="J51" s="92"/>
      <c r="K51" s="87"/>
      <c r="L51" s="88"/>
    </row>
    <row r="52" spans="2:12" ht="15.75" thickBot="1" x14ac:dyDescent="0.3">
      <c r="B52" s="6"/>
      <c r="C52" s="82" t="s">
        <v>67</v>
      </c>
      <c r="D52" s="83" t="s">
        <v>1</v>
      </c>
      <c r="E52" s="93">
        <f>(E50/(2610*H16^(1/H17)))</f>
        <v>18.930011485915283</v>
      </c>
      <c r="F52" s="85" t="s">
        <v>69</v>
      </c>
      <c r="G52" s="82"/>
      <c r="H52" s="82"/>
      <c r="I52" s="36"/>
      <c r="J52" s="87"/>
      <c r="K52" s="87"/>
      <c r="L52" s="88"/>
    </row>
    <row r="53" spans="2:12" ht="16.5" thickTop="1" thickBot="1" x14ac:dyDescent="0.3">
      <c r="B53" s="94"/>
      <c r="C53" s="95"/>
      <c r="D53" s="96"/>
      <c r="E53" s="95"/>
      <c r="F53" s="95"/>
      <c r="G53" s="95"/>
      <c r="H53" s="95"/>
      <c r="I53" s="95"/>
      <c r="J53" s="95"/>
      <c r="K53" s="95"/>
      <c r="L53" s="97"/>
    </row>
  </sheetData>
  <mergeCells count="18">
    <mergeCell ref="E34:F34"/>
    <mergeCell ref="E39:J39"/>
    <mergeCell ref="E41:K41"/>
    <mergeCell ref="C47:I47"/>
    <mergeCell ref="C50:C51"/>
    <mergeCell ref="D50:D51"/>
    <mergeCell ref="E50:G50"/>
    <mergeCell ref="C32:I32"/>
    <mergeCell ref="B1:L1"/>
    <mergeCell ref="C11:I11"/>
    <mergeCell ref="E14:G14"/>
    <mergeCell ref="E15:G15"/>
    <mergeCell ref="E16:G16"/>
    <mergeCell ref="E17:G17"/>
    <mergeCell ref="C20:I20"/>
    <mergeCell ref="C21:I21"/>
    <mergeCell ref="C24:I24"/>
    <mergeCell ref="E29:L29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altText="Stairwell Pressurization System Article with calculations" r:id="rId5">
            <anchor moveWithCells="1">
              <from>
                <xdr:col>12</xdr:col>
                <xdr:colOff>76200</xdr:colOff>
                <xdr:row>0</xdr:row>
                <xdr:rowOff>133350</xdr:rowOff>
              </from>
              <to>
                <xdr:col>13</xdr:col>
                <xdr:colOff>542925</xdr:colOff>
                <xdr:row>4</xdr:row>
                <xdr:rowOff>171450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58"/>
  <sheetViews>
    <sheetView tabSelected="1" topLeftCell="B1" zoomScale="145" zoomScaleNormal="145" workbookViewId="0">
      <selection activeCell="P5" sqref="P5"/>
    </sheetView>
  </sheetViews>
  <sheetFormatPr defaultRowHeight="15" x14ac:dyDescent="0.25"/>
  <cols>
    <col min="1" max="1" width="9.140625" style="1"/>
    <col min="2" max="2" width="9.5703125" style="1" bestFit="1" customWidth="1"/>
    <col min="3" max="3" width="29" style="1" bestFit="1" customWidth="1"/>
    <col min="4" max="4" width="3" style="98" bestFit="1" customWidth="1"/>
    <col min="5" max="9" width="8.7109375" style="1" customWidth="1"/>
    <col min="10" max="10" width="3.5703125" style="1" bestFit="1" customWidth="1"/>
    <col min="11" max="11" width="4" style="1" bestFit="1" customWidth="1"/>
    <col min="12" max="16384" width="9.140625" style="1"/>
  </cols>
  <sheetData>
    <row r="1" spans="2:17" x14ac:dyDescent="0.25">
      <c r="B1" s="108" t="s">
        <v>3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</row>
    <row r="2" spans="2:17" ht="15.75" thickBot="1" x14ac:dyDescent="0.3">
      <c r="B2" s="99" t="s">
        <v>4</v>
      </c>
      <c r="C2" s="120">
        <f ca="1">TODAY()</f>
        <v>43848</v>
      </c>
      <c r="D2" s="120"/>
      <c r="E2" s="120"/>
      <c r="F2" s="120"/>
      <c r="G2" s="120"/>
      <c r="H2" s="120"/>
      <c r="I2" s="120"/>
      <c r="J2" s="120"/>
      <c r="K2" s="120"/>
      <c r="L2" s="120"/>
    </row>
    <row r="3" spans="2:17" x14ac:dyDescent="0.25">
      <c r="B3" s="2"/>
      <c r="C3" s="3"/>
      <c r="D3" s="4"/>
      <c r="E3" s="3"/>
      <c r="F3" s="3"/>
      <c r="G3" s="3"/>
      <c r="H3" s="3"/>
      <c r="I3" s="3"/>
      <c r="J3" s="3"/>
      <c r="K3" s="3"/>
      <c r="L3" s="5"/>
    </row>
    <row r="4" spans="2:17" x14ac:dyDescent="0.25">
      <c r="B4" s="6"/>
      <c r="C4" s="7" t="s">
        <v>5</v>
      </c>
      <c r="D4" s="8" t="s">
        <v>1</v>
      </c>
      <c r="E4" s="9">
        <v>6</v>
      </c>
      <c r="F4" s="10"/>
      <c r="G4" s="10"/>
      <c r="H4" s="10"/>
      <c r="I4" s="11"/>
      <c r="J4" s="12"/>
      <c r="K4" s="12"/>
      <c r="L4" s="13"/>
    </row>
    <row r="5" spans="2:17" x14ac:dyDescent="0.25">
      <c r="B5" s="6"/>
      <c r="C5" s="7" t="s">
        <v>6</v>
      </c>
      <c r="D5" s="8" t="s">
        <v>1</v>
      </c>
      <c r="E5" s="9">
        <v>0.9</v>
      </c>
      <c r="F5" s="10" t="s">
        <v>7</v>
      </c>
      <c r="G5" s="8" t="s">
        <v>1</v>
      </c>
      <c r="H5" s="14">
        <f>3.28*E5</f>
        <v>2.952</v>
      </c>
      <c r="I5" s="11" t="s">
        <v>8</v>
      </c>
      <c r="J5" s="12"/>
      <c r="K5" s="12"/>
      <c r="L5" s="13"/>
    </row>
    <row r="6" spans="2:17" x14ac:dyDescent="0.25">
      <c r="B6" s="6"/>
      <c r="C6" s="7" t="s">
        <v>9</v>
      </c>
      <c r="D6" s="8" t="s">
        <v>1</v>
      </c>
      <c r="E6" s="9">
        <v>2.1</v>
      </c>
      <c r="F6" s="10" t="s">
        <v>7</v>
      </c>
      <c r="G6" s="8" t="s">
        <v>1</v>
      </c>
      <c r="H6" s="14">
        <f>3.28*E6</f>
        <v>6.8879999999999999</v>
      </c>
      <c r="I6" s="11" t="s">
        <v>8</v>
      </c>
      <c r="J6" s="12"/>
      <c r="K6" s="12"/>
      <c r="L6" s="15"/>
    </row>
    <row r="7" spans="2:17" x14ac:dyDescent="0.25">
      <c r="B7" s="6"/>
      <c r="C7" s="7" t="s">
        <v>10</v>
      </c>
      <c r="D7" s="8" t="s">
        <v>1</v>
      </c>
      <c r="E7" s="7">
        <f>2*(E5+E6)</f>
        <v>6</v>
      </c>
      <c r="F7" s="16" t="s">
        <v>7</v>
      </c>
      <c r="G7" s="8"/>
      <c r="H7" s="17"/>
      <c r="I7" s="16"/>
      <c r="J7" s="12"/>
      <c r="K7" s="12"/>
      <c r="L7" s="18"/>
    </row>
    <row r="8" spans="2:17" x14ac:dyDescent="0.25">
      <c r="B8" s="6"/>
      <c r="C8" s="7" t="s">
        <v>11</v>
      </c>
      <c r="D8" s="8" t="s">
        <v>1</v>
      </c>
      <c r="E8" s="9">
        <v>5</v>
      </c>
      <c r="F8" s="16" t="s">
        <v>12</v>
      </c>
      <c r="G8" s="8" t="s">
        <v>1</v>
      </c>
      <c r="H8" s="17">
        <f>E8/1000</f>
        <v>5.0000000000000001E-3</v>
      </c>
      <c r="I8" s="16" t="s">
        <v>7</v>
      </c>
      <c r="J8" s="12"/>
      <c r="K8" s="12"/>
      <c r="L8" s="18"/>
    </row>
    <row r="9" spans="2:17" x14ac:dyDescent="0.25">
      <c r="B9" s="6"/>
      <c r="C9" s="19" t="s">
        <v>13</v>
      </c>
      <c r="D9" s="20" t="s">
        <v>1</v>
      </c>
      <c r="E9" s="21">
        <f>E7*H8</f>
        <v>0.03</v>
      </c>
      <c r="F9" s="22" t="s">
        <v>14</v>
      </c>
      <c r="G9" s="10"/>
      <c r="H9" s="11"/>
      <c r="I9" s="16"/>
      <c r="J9" s="12"/>
      <c r="K9" s="12"/>
      <c r="L9" s="18"/>
    </row>
    <row r="10" spans="2:17" x14ac:dyDescent="0.25">
      <c r="B10" s="6"/>
      <c r="C10" s="19" t="s">
        <v>15</v>
      </c>
      <c r="D10" s="20" t="s">
        <v>1</v>
      </c>
      <c r="E10" s="21">
        <f>E4*E9</f>
        <v>0.18</v>
      </c>
      <c r="F10" s="22" t="s">
        <v>14</v>
      </c>
      <c r="G10" s="10"/>
      <c r="H10" s="16"/>
      <c r="I10" s="16"/>
      <c r="J10" s="12"/>
      <c r="K10" s="12"/>
      <c r="L10" s="18"/>
    </row>
    <row r="11" spans="2:17" x14ac:dyDescent="0.25">
      <c r="B11" s="6"/>
      <c r="C11" s="23"/>
      <c r="D11" s="24"/>
      <c r="E11" s="23"/>
      <c r="F11" s="23"/>
      <c r="G11" s="23"/>
      <c r="H11" s="23"/>
      <c r="I11" s="23"/>
      <c r="J11" s="23"/>
      <c r="K11" s="23"/>
      <c r="L11" s="15"/>
    </row>
    <row r="12" spans="2:17" x14ac:dyDescent="0.25">
      <c r="B12" s="6"/>
      <c r="C12" s="109" t="s">
        <v>16</v>
      </c>
      <c r="D12" s="109"/>
      <c r="E12" s="109"/>
      <c r="F12" s="109"/>
      <c r="G12" s="109"/>
      <c r="H12" s="109"/>
      <c r="I12" s="109"/>
      <c r="J12" s="25"/>
      <c r="K12" s="25"/>
      <c r="L12" s="13"/>
    </row>
    <row r="13" spans="2:17" x14ac:dyDescent="0.25">
      <c r="B13" s="6"/>
      <c r="C13" s="23"/>
      <c r="D13" s="24"/>
      <c r="E13" s="23"/>
      <c r="F13" s="23"/>
      <c r="G13" s="23"/>
      <c r="H13" s="23"/>
      <c r="I13" s="23"/>
      <c r="J13" s="25"/>
      <c r="K13" s="25"/>
      <c r="L13" s="13"/>
      <c r="Q13" s="26"/>
    </row>
    <row r="14" spans="2:17" x14ac:dyDescent="0.25">
      <c r="B14" s="6"/>
      <c r="C14" s="27" t="s">
        <v>17</v>
      </c>
      <c r="D14" s="28" t="s">
        <v>1</v>
      </c>
      <c r="E14" s="28">
        <v>0.82699999999999996</v>
      </c>
      <c r="F14" s="28" t="s">
        <v>0</v>
      </c>
      <c r="G14" s="28" t="s">
        <v>18</v>
      </c>
      <c r="H14" s="28" t="s">
        <v>0</v>
      </c>
      <c r="I14" s="28" t="s">
        <v>19</v>
      </c>
      <c r="J14" s="25"/>
      <c r="K14" s="25"/>
      <c r="L14" s="13"/>
    </row>
    <row r="15" spans="2:17" ht="15.75" x14ac:dyDescent="0.25">
      <c r="B15" s="6"/>
      <c r="C15" s="7" t="s">
        <v>20</v>
      </c>
      <c r="D15" s="8" t="s">
        <v>1</v>
      </c>
      <c r="E15" s="110" t="s">
        <v>21</v>
      </c>
      <c r="F15" s="110"/>
      <c r="G15" s="110"/>
      <c r="H15" s="10"/>
      <c r="I15" s="10"/>
      <c r="J15" s="25"/>
      <c r="K15" s="25"/>
      <c r="L15" s="13"/>
    </row>
    <row r="16" spans="2:17" ht="15.75" x14ac:dyDescent="0.25">
      <c r="B16" s="6"/>
      <c r="C16" s="7" t="s">
        <v>22</v>
      </c>
      <c r="D16" s="8" t="s">
        <v>1</v>
      </c>
      <c r="E16" s="111" t="s">
        <v>23</v>
      </c>
      <c r="F16" s="111"/>
      <c r="G16" s="111"/>
      <c r="H16" s="7">
        <f>E10</f>
        <v>0.18</v>
      </c>
      <c r="I16" s="16" t="s">
        <v>24</v>
      </c>
      <c r="J16" s="29"/>
      <c r="K16" s="25"/>
      <c r="L16" s="13"/>
    </row>
    <row r="17" spans="2:12" x14ac:dyDescent="0.25">
      <c r="B17" s="6"/>
      <c r="C17" s="7" t="s">
        <v>25</v>
      </c>
      <c r="D17" s="8" t="s">
        <v>1</v>
      </c>
      <c r="E17" s="111" t="s">
        <v>26</v>
      </c>
      <c r="F17" s="111"/>
      <c r="G17" s="111"/>
      <c r="H17" s="9">
        <v>15</v>
      </c>
      <c r="I17" s="11" t="s">
        <v>27</v>
      </c>
      <c r="J17" s="29"/>
      <c r="K17" s="25"/>
      <c r="L17" s="13"/>
    </row>
    <row r="18" spans="2:12" x14ac:dyDescent="0.25">
      <c r="B18" s="6"/>
      <c r="C18" s="7" t="s">
        <v>28</v>
      </c>
      <c r="D18" s="8" t="s">
        <v>1</v>
      </c>
      <c r="E18" s="111" t="s">
        <v>29</v>
      </c>
      <c r="F18" s="111"/>
      <c r="G18" s="111"/>
      <c r="H18" s="9">
        <v>2</v>
      </c>
      <c r="I18" s="11"/>
      <c r="J18" s="29"/>
      <c r="K18" s="25"/>
      <c r="L18" s="13"/>
    </row>
    <row r="19" spans="2:12" x14ac:dyDescent="0.25">
      <c r="B19" s="6"/>
      <c r="C19" s="30"/>
      <c r="D19" s="24"/>
      <c r="E19" s="23"/>
      <c r="F19" s="23"/>
      <c r="G19" s="23"/>
      <c r="H19" s="23"/>
      <c r="I19" s="31"/>
      <c r="J19" s="23"/>
      <c r="K19" s="32"/>
      <c r="L19" s="33"/>
    </row>
    <row r="20" spans="2:12" ht="15.75" x14ac:dyDescent="0.25">
      <c r="B20" s="6"/>
      <c r="C20" s="7" t="s">
        <v>20</v>
      </c>
      <c r="D20" s="8" t="s">
        <v>1</v>
      </c>
      <c r="E20" s="14">
        <f>0.827*H16*(H17^0.5)</f>
        <v>0.57653230091643604</v>
      </c>
      <c r="F20" s="10" t="s">
        <v>30</v>
      </c>
      <c r="G20" s="10"/>
      <c r="H20" s="10"/>
      <c r="I20" s="16"/>
      <c r="J20" s="25"/>
      <c r="K20" s="25"/>
      <c r="L20" s="13"/>
    </row>
    <row r="21" spans="2:12" x14ac:dyDescent="0.25">
      <c r="B21" s="6"/>
      <c r="C21" s="112" t="s">
        <v>31</v>
      </c>
      <c r="D21" s="112"/>
      <c r="E21" s="112"/>
      <c r="F21" s="112"/>
      <c r="G21" s="112"/>
      <c r="H21" s="112"/>
      <c r="I21" s="112"/>
      <c r="J21" s="34"/>
      <c r="K21" s="34"/>
      <c r="L21" s="35"/>
    </row>
    <row r="22" spans="2:12" x14ac:dyDescent="0.25">
      <c r="B22" s="6"/>
      <c r="C22" s="112" t="s">
        <v>32</v>
      </c>
      <c r="D22" s="112"/>
      <c r="E22" s="112"/>
      <c r="F22" s="112"/>
      <c r="G22" s="112"/>
      <c r="H22" s="112"/>
      <c r="I22" s="112"/>
      <c r="J22" s="34"/>
      <c r="K22" s="34"/>
      <c r="L22" s="18"/>
    </row>
    <row r="23" spans="2:12" ht="15.75" thickBot="1" x14ac:dyDescent="0.3">
      <c r="B23" s="6"/>
      <c r="C23" s="36" t="s">
        <v>33</v>
      </c>
      <c r="D23" s="37" t="s">
        <v>1</v>
      </c>
      <c r="E23" s="38">
        <f>E20*1.5</f>
        <v>0.86479845137465405</v>
      </c>
      <c r="F23" s="39" t="s">
        <v>34</v>
      </c>
      <c r="G23" s="36"/>
      <c r="H23" s="36"/>
      <c r="I23" s="36"/>
      <c r="J23" s="12"/>
      <c r="K23" s="23"/>
      <c r="L23" s="15"/>
    </row>
    <row r="24" spans="2:12" ht="15.75" thickTop="1" x14ac:dyDescent="0.25">
      <c r="B24" s="6"/>
      <c r="C24" s="23"/>
      <c r="D24" s="24"/>
      <c r="E24" s="23"/>
      <c r="F24" s="23"/>
      <c r="G24" s="23"/>
      <c r="H24" s="40"/>
      <c r="I24" s="41"/>
      <c r="J24" s="42"/>
      <c r="K24" s="23"/>
      <c r="L24" s="43"/>
    </row>
    <row r="25" spans="2:12" x14ac:dyDescent="0.25">
      <c r="B25" s="6"/>
      <c r="C25" s="113" t="s">
        <v>35</v>
      </c>
      <c r="D25" s="113"/>
      <c r="E25" s="113"/>
      <c r="F25" s="113"/>
      <c r="G25" s="113"/>
      <c r="H25" s="113"/>
      <c r="I25" s="113"/>
      <c r="J25" s="42"/>
      <c r="K25" s="23"/>
      <c r="L25" s="43"/>
    </row>
    <row r="26" spans="2:12" x14ac:dyDescent="0.25">
      <c r="B26" s="6"/>
      <c r="C26" s="23"/>
      <c r="D26" s="24"/>
      <c r="E26" s="23"/>
      <c r="F26" s="23"/>
      <c r="G26" s="23"/>
      <c r="H26" s="23"/>
      <c r="I26" s="44"/>
      <c r="J26" s="25"/>
      <c r="K26" s="23"/>
      <c r="L26" s="15"/>
    </row>
    <row r="27" spans="2:12" x14ac:dyDescent="0.25">
      <c r="B27" s="6"/>
      <c r="C27" s="7" t="s">
        <v>36</v>
      </c>
      <c r="D27" s="8" t="s">
        <v>1</v>
      </c>
      <c r="E27" s="17">
        <f>E5*E6</f>
        <v>1.8900000000000001</v>
      </c>
      <c r="F27" s="16" t="s">
        <v>24</v>
      </c>
      <c r="G27" s="10"/>
      <c r="H27" s="10"/>
      <c r="I27" s="45"/>
      <c r="J27" s="25"/>
      <c r="K27" s="23"/>
      <c r="L27" s="15"/>
    </row>
    <row r="28" spans="2:12" x14ac:dyDescent="0.25">
      <c r="B28" s="6"/>
      <c r="C28" s="17" t="s">
        <v>37</v>
      </c>
      <c r="D28" s="8" t="s">
        <v>1</v>
      </c>
      <c r="E28" s="46">
        <v>1</v>
      </c>
      <c r="F28" s="47" t="s">
        <v>2</v>
      </c>
      <c r="G28" s="10"/>
      <c r="H28" s="10"/>
      <c r="I28" s="48"/>
      <c r="J28" s="49"/>
      <c r="K28" s="50"/>
      <c r="L28" s="51"/>
    </row>
    <row r="29" spans="2:12" x14ac:dyDescent="0.25">
      <c r="B29" s="6"/>
      <c r="C29" s="17" t="s">
        <v>38</v>
      </c>
      <c r="D29" s="8" t="s">
        <v>1</v>
      </c>
      <c r="E29" s="9">
        <v>3</v>
      </c>
      <c r="F29" s="10"/>
      <c r="G29" s="10"/>
      <c r="H29" s="10"/>
      <c r="I29" s="10"/>
      <c r="J29" s="23"/>
      <c r="K29" s="23"/>
      <c r="L29" s="15"/>
    </row>
    <row r="30" spans="2:12" x14ac:dyDescent="0.25">
      <c r="B30" s="6"/>
      <c r="C30" s="27" t="s">
        <v>39</v>
      </c>
      <c r="D30" s="28" t="s">
        <v>1</v>
      </c>
      <c r="E30" s="114" t="s">
        <v>40</v>
      </c>
      <c r="F30" s="114"/>
      <c r="G30" s="114"/>
      <c r="H30" s="114"/>
      <c r="I30" s="114"/>
      <c r="J30" s="114"/>
      <c r="K30" s="114"/>
      <c r="L30" s="115"/>
    </row>
    <row r="31" spans="2:12" ht="15.75" thickBot="1" x14ac:dyDescent="0.3">
      <c r="B31" s="6"/>
      <c r="C31" s="36" t="s">
        <v>41</v>
      </c>
      <c r="D31" s="37" t="s">
        <v>1</v>
      </c>
      <c r="E31" s="38">
        <f>E27*E28*E29</f>
        <v>5.67</v>
      </c>
      <c r="F31" s="39" t="s">
        <v>34</v>
      </c>
      <c r="G31" s="36"/>
      <c r="H31" s="36"/>
      <c r="I31" s="36"/>
      <c r="J31" s="23"/>
      <c r="K31" s="23"/>
      <c r="L31" s="15"/>
    </row>
    <row r="32" spans="2:12" ht="15.75" thickTop="1" x14ac:dyDescent="0.25">
      <c r="B32" s="6"/>
      <c r="C32" s="23"/>
      <c r="D32" s="24"/>
      <c r="E32" s="23"/>
      <c r="F32" s="23"/>
      <c r="G32" s="23"/>
      <c r="H32" s="23"/>
      <c r="I32" s="23"/>
      <c r="J32" s="23"/>
      <c r="K32" s="23"/>
      <c r="L32" s="15"/>
    </row>
    <row r="33" spans="2:18" x14ac:dyDescent="0.25">
      <c r="B33" s="6"/>
      <c r="C33" s="107" t="s">
        <v>42</v>
      </c>
      <c r="D33" s="107"/>
      <c r="E33" s="107"/>
      <c r="F33" s="107"/>
      <c r="G33" s="107"/>
      <c r="H33" s="107"/>
      <c r="I33" s="107"/>
      <c r="J33" s="23"/>
      <c r="K33" s="23"/>
      <c r="L33" s="15"/>
    </row>
    <row r="34" spans="2:18" x14ac:dyDescent="0.25">
      <c r="B34" s="6"/>
      <c r="C34" s="23"/>
      <c r="D34" s="24"/>
      <c r="E34" s="23"/>
      <c r="F34" s="23"/>
      <c r="G34" s="23"/>
      <c r="H34" s="23"/>
      <c r="I34" s="23"/>
      <c r="J34" s="23"/>
      <c r="K34" s="23"/>
      <c r="L34" s="15"/>
    </row>
    <row r="35" spans="2:18" x14ac:dyDescent="0.25">
      <c r="B35" s="6"/>
      <c r="C35" s="27" t="s">
        <v>43</v>
      </c>
      <c r="D35" s="28" t="s">
        <v>1</v>
      </c>
      <c r="E35" s="114" t="s">
        <v>44</v>
      </c>
      <c r="F35" s="114"/>
      <c r="G35" s="52"/>
      <c r="H35" s="12"/>
      <c r="I35" s="23"/>
      <c r="J35" s="23"/>
      <c r="K35" s="23"/>
      <c r="L35" s="15"/>
      <c r="R35" s="52"/>
    </row>
    <row r="36" spans="2:18" x14ac:dyDescent="0.25">
      <c r="B36" s="6"/>
      <c r="C36" s="53"/>
      <c r="D36" s="20" t="s">
        <v>1</v>
      </c>
      <c r="E36" s="54">
        <f>E23+E31</f>
        <v>6.5347984513746535</v>
      </c>
      <c r="F36" s="55" t="s">
        <v>34</v>
      </c>
      <c r="G36" s="23"/>
      <c r="H36" s="23"/>
      <c r="I36" s="23"/>
      <c r="J36" s="23"/>
      <c r="K36" s="23"/>
      <c r="L36" s="15"/>
    </row>
    <row r="37" spans="2:18" x14ac:dyDescent="0.25">
      <c r="B37" s="6"/>
      <c r="C37" s="53"/>
      <c r="D37" s="20" t="s">
        <v>1</v>
      </c>
      <c r="E37" s="56">
        <f>E36*3600</f>
        <v>23525.274424948751</v>
      </c>
      <c r="F37" s="55" t="s">
        <v>45</v>
      </c>
      <c r="G37" s="23"/>
      <c r="H37" s="23"/>
      <c r="I37" s="23"/>
      <c r="J37" s="23"/>
      <c r="K37" s="23"/>
      <c r="L37" s="15"/>
    </row>
    <row r="38" spans="2:18" x14ac:dyDescent="0.25">
      <c r="B38" s="6"/>
      <c r="C38" s="53"/>
      <c r="D38" s="20" t="s">
        <v>1</v>
      </c>
      <c r="E38" s="56">
        <f>E36*1000</f>
        <v>6534.7984513746533</v>
      </c>
      <c r="F38" s="55" t="s">
        <v>46</v>
      </c>
      <c r="G38" s="23"/>
      <c r="H38" s="23"/>
      <c r="I38" s="23"/>
      <c r="J38" s="23"/>
      <c r="K38" s="23"/>
      <c r="L38" s="15"/>
    </row>
    <row r="39" spans="2:18" ht="15.75" thickBot="1" x14ac:dyDescent="0.3">
      <c r="B39" s="6"/>
      <c r="C39" s="36" t="s">
        <v>43</v>
      </c>
      <c r="D39" s="37" t="s">
        <v>1</v>
      </c>
      <c r="E39" s="57">
        <f>E38/0.4719474</f>
        <v>13846.455031587531</v>
      </c>
      <c r="F39" s="39" t="s">
        <v>47</v>
      </c>
      <c r="G39" s="36"/>
      <c r="H39" s="36"/>
      <c r="I39" s="36"/>
      <c r="J39" s="23"/>
      <c r="K39" s="23"/>
      <c r="L39" s="15"/>
    </row>
    <row r="40" spans="2:18" ht="15.75" thickTop="1" x14ac:dyDescent="0.25">
      <c r="B40" s="6"/>
      <c r="C40" s="58"/>
      <c r="D40" s="59"/>
      <c r="E40" s="58"/>
      <c r="F40" s="58"/>
      <c r="G40" s="58"/>
      <c r="H40" s="58"/>
      <c r="I40" s="58"/>
      <c r="J40" s="58"/>
      <c r="K40" s="60"/>
      <c r="L40" s="15"/>
    </row>
    <row r="41" spans="2:18" x14ac:dyDescent="0.25">
      <c r="B41" s="6"/>
      <c r="C41" s="19" t="s">
        <v>48</v>
      </c>
      <c r="D41" s="20" t="s">
        <v>49</v>
      </c>
      <c r="E41" s="19" t="s">
        <v>50</v>
      </c>
      <c r="F41" s="61">
        <v>0.1</v>
      </c>
      <c r="G41" s="62" t="s">
        <v>51</v>
      </c>
      <c r="H41" s="63"/>
      <c r="I41" s="55"/>
      <c r="J41" s="42"/>
      <c r="K41" s="50"/>
      <c r="L41" s="51"/>
    </row>
    <row r="42" spans="2:18" x14ac:dyDescent="0.25">
      <c r="B42" s="6"/>
      <c r="C42" s="7" t="s">
        <v>52</v>
      </c>
      <c r="D42" s="64" t="s">
        <v>1</v>
      </c>
      <c r="E42" s="9">
        <v>40</v>
      </c>
      <c r="F42" s="10" t="s">
        <v>7</v>
      </c>
      <c r="G42" s="63"/>
      <c r="H42" s="10"/>
      <c r="I42" s="16"/>
      <c r="J42" s="25"/>
      <c r="K42" s="32"/>
      <c r="L42" s="33"/>
    </row>
    <row r="43" spans="2:18" x14ac:dyDescent="0.25">
      <c r="B43" s="6"/>
      <c r="C43" s="65" t="s">
        <v>53</v>
      </c>
      <c r="D43" s="66" t="s">
        <v>1</v>
      </c>
      <c r="E43" s="116" t="s">
        <v>54</v>
      </c>
      <c r="F43" s="116"/>
      <c r="G43" s="116"/>
      <c r="H43" s="116"/>
      <c r="I43" s="116"/>
      <c r="J43" s="116"/>
      <c r="K43" s="67"/>
      <c r="L43" s="33"/>
    </row>
    <row r="44" spans="2:18" x14ac:dyDescent="0.25">
      <c r="B44" s="6"/>
      <c r="C44" s="68" t="s">
        <v>55</v>
      </c>
      <c r="D44" s="64" t="s">
        <v>1</v>
      </c>
      <c r="E44" s="69">
        <f>(E42*1.25*3.28*F41)/100</f>
        <v>0.16400000000000003</v>
      </c>
      <c r="F44" s="70" t="s">
        <v>56</v>
      </c>
      <c r="G44" s="71"/>
      <c r="H44" s="71"/>
      <c r="I44" s="71"/>
      <c r="J44" s="12"/>
      <c r="K44" s="67"/>
      <c r="L44" s="33"/>
    </row>
    <row r="45" spans="2:18" x14ac:dyDescent="0.25">
      <c r="B45" s="6"/>
      <c r="C45" s="65" t="s">
        <v>57</v>
      </c>
      <c r="D45" s="66" t="s">
        <v>1</v>
      </c>
      <c r="E45" s="116" t="s">
        <v>58</v>
      </c>
      <c r="F45" s="116"/>
      <c r="G45" s="116"/>
      <c r="H45" s="116"/>
      <c r="I45" s="116"/>
      <c r="J45" s="116"/>
      <c r="K45" s="116"/>
      <c r="L45" s="72"/>
    </row>
    <row r="46" spans="2:18" x14ac:dyDescent="0.25">
      <c r="B46" s="6"/>
      <c r="C46" s="73"/>
      <c r="D46" s="64" t="s">
        <v>1</v>
      </c>
      <c r="E46" s="74">
        <v>0.2</v>
      </c>
      <c r="F46" s="75" t="s">
        <v>59</v>
      </c>
      <c r="G46" s="76">
        <f>E44</f>
        <v>0.16400000000000003</v>
      </c>
      <c r="H46" s="75" t="s">
        <v>59</v>
      </c>
      <c r="I46" s="77">
        <v>0.2</v>
      </c>
      <c r="J46" s="12"/>
      <c r="K46" s="78"/>
      <c r="L46" s="15"/>
    </row>
    <row r="47" spans="2:18" x14ac:dyDescent="0.25">
      <c r="B47" s="6"/>
      <c r="C47" s="73"/>
      <c r="D47" s="64" t="s">
        <v>1</v>
      </c>
      <c r="E47" s="69">
        <f>((E46+G46+I46)*1.3)</f>
        <v>0.73320000000000007</v>
      </c>
      <c r="F47" s="70" t="s">
        <v>56</v>
      </c>
      <c r="G47" s="70"/>
      <c r="H47" s="70"/>
      <c r="I47" s="70"/>
      <c r="J47" s="12"/>
      <c r="K47" s="79"/>
      <c r="L47" s="15"/>
    </row>
    <row r="48" spans="2:18" x14ac:dyDescent="0.25">
      <c r="B48" s="6"/>
      <c r="C48" s="68"/>
      <c r="D48" s="64" t="s">
        <v>1</v>
      </c>
      <c r="E48" s="73">
        <f>E47*250</f>
        <v>183.3</v>
      </c>
      <c r="F48" s="70" t="s">
        <v>27</v>
      </c>
      <c r="G48" s="70"/>
      <c r="H48" s="70"/>
      <c r="I48" s="70"/>
      <c r="J48" s="12"/>
      <c r="K48" s="79"/>
      <c r="L48" s="15"/>
    </row>
    <row r="49" spans="2:12" x14ac:dyDescent="0.25">
      <c r="B49" s="6"/>
      <c r="C49" s="68" t="s">
        <v>60</v>
      </c>
      <c r="D49" s="64" t="s">
        <v>1</v>
      </c>
      <c r="E49" s="73">
        <f>E48</f>
        <v>183.3</v>
      </c>
      <c r="F49" s="64" t="s">
        <v>59</v>
      </c>
      <c r="G49" s="80">
        <f>H17</f>
        <v>15</v>
      </c>
      <c r="H49" s="81"/>
      <c r="I49" s="70"/>
      <c r="J49" s="12"/>
      <c r="K49" s="79"/>
      <c r="L49" s="15"/>
    </row>
    <row r="50" spans="2:12" ht="15.75" thickBot="1" x14ac:dyDescent="0.3">
      <c r="B50" s="6"/>
      <c r="C50" s="82" t="s">
        <v>61</v>
      </c>
      <c r="D50" s="83" t="s">
        <v>1</v>
      </c>
      <c r="E50" s="84">
        <f>E49+G49</f>
        <v>198.3</v>
      </c>
      <c r="F50" s="85" t="s">
        <v>62</v>
      </c>
      <c r="G50" s="86">
        <f>E50/250</f>
        <v>0.79320000000000002</v>
      </c>
      <c r="H50" s="85" t="s">
        <v>63</v>
      </c>
      <c r="I50" s="36"/>
      <c r="J50" s="12"/>
      <c r="K50" s="40"/>
      <c r="L50" s="15"/>
    </row>
    <row r="51" spans="2:12" ht="15.75" thickTop="1" x14ac:dyDescent="0.25">
      <c r="B51" s="6"/>
      <c r="C51" s="30"/>
      <c r="D51" s="24"/>
      <c r="E51" s="23"/>
      <c r="F51" s="23"/>
      <c r="G51" s="23"/>
      <c r="H51" s="23"/>
      <c r="I51" s="23"/>
      <c r="J51" s="23"/>
      <c r="K51" s="23"/>
      <c r="L51" s="15"/>
    </row>
    <row r="52" spans="2:12" x14ac:dyDescent="0.25">
      <c r="B52" s="6"/>
      <c r="C52" s="107" t="s">
        <v>64</v>
      </c>
      <c r="D52" s="107"/>
      <c r="E52" s="107"/>
      <c r="F52" s="107"/>
      <c r="G52" s="107"/>
      <c r="H52" s="107"/>
      <c r="I52" s="107"/>
      <c r="J52" s="87"/>
      <c r="K52" s="87"/>
      <c r="L52" s="88"/>
    </row>
    <row r="53" spans="2:12" x14ac:dyDescent="0.25">
      <c r="B53" s="6"/>
      <c r="C53" s="89"/>
      <c r="D53" s="90"/>
      <c r="E53" s="87"/>
      <c r="F53" s="87"/>
      <c r="G53" s="87"/>
      <c r="H53" s="87"/>
      <c r="I53" s="87"/>
      <c r="J53" s="87"/>
      <c r="K53" s="87"/>
      <c r="L53" s="88"/>
    </row>
    <row r="54" spans="2:12" ht="15.75" x14ac:dyDescent="0.25">
      <c r="B54" s="6"/>
      <c r="C54" s="68" t="s">
        <v>65</v>
      </c>
      <c r="D54" s="64" t="s">
        <v>1</v>
      </c>
      <c r="E54" s="69">
        <f>E31</f>
        <v>5.67</v>
      </c>
      <c r="F54" s="70" t="s">
        <v>30</v>
      </c>
      <c r="G54" s="70"/>
      <c r="H54" s="10"/>
      <c r="I54" s="70"/>
      <c r="J54" s="87"/>
      <c r="K54" s="87"/>
      <c r="L54" s="88"/>
    </row>
    <row r="55" spans="2:12" x14ac:dyDescent="0.25">
      <c r="B55" s="6"/>
      <c r="C55" s="117" t="s">
        <v>66</v>
      </c>
      <c r="D55" s="118" t="s">
        <v>1</v>
      </c>
      <c r="E55" s="119">
        <f>E54</f>
        <v>5.67</v>
      </c>
      <c r="F55" s="119"/>
      <c r="G55" s="119"/>
      <c r="H55" s="12"/>
      <c r="I55" s="12"/>
      <c r="J55" s="87"/>
      <c r="K55" s="87"/>
      <c r="L55" s="88"/>
    </row>
    <row r="56" spans="2:12" x14ac:dyDescent="0.25">
      <c r="B56" s="6"/>
      <c r="C56" s="117"/>
      <c r="D56" s="118"/>
      <c r="E56" s="66">
        <v>0.82699999999999996</v>
      </c>
      <c r="F56" s="66" t="s">
        <v>0</v>
      </c>
      <c r="G56" s="91">
        <f>H17</f>
        <v>15</v>
      </c>
      <c r="H56" s="12"/>
      <c r="I56" s="12"/>
      <c r="J56" s="92"/>
      <c r="K56" s="87"/>
      <c r="L56" s="88"/>
    </row>
    <row r="57" spans="2:12" ht="15.75" thickBot="1" x14ac:dyDescent="0.3">
      <c r="B57" s="6"/>
      <c r="C57" s="82" t="s">
        <v>67</v>
      </c>
      <c r="D57" s="83" t="s">
        <v>1</v>
      </c>
      <c r="E57" s="93">
        <f>(E55/(0.827*H17^(1/H18)))</f>
        <v>1.7702390627163282</v>
      </c>
      <c r="F57" s="85" t="s">
        <v>14</v>
      </c>
      <c r="G57" s="82"/>
      <c r="H57" s="82"/>
      <c r="I57" s="36"/>
      <c r="J57" s="87"/>
      <c r="K57" s="87"/>
      <c r="L57" s="88"/>
    </row>
    <row r="58" spans="2:12" ht="16.5" thickTop="1" thickBot="1" x14ac:dyDescent="0.3">
      <c r="B58" s="94"/>
      <c r="C58" s="95"/>
      <c r="D58" s="96"/>
      <c r="E58" s="95"/>
      <c r="F58" s="95"/>
      <c r="G58" s="95"/>
      <c r="H58" s="95"/>
      <c r="I58" s="95"/>
      <c r="J58" s="95"/>
      <c r="K58" s="95"/>
      <c r="L58" s="97"/>
    </row>
  </sheetData>
  <mergeCells count="19">
    <mergeCell ref="C55:C56"/>
    <mergeCell ref="D55:D56"/>
    <mergeCell ref="E55:G55"/>
    <mergeCell ref="E30:L30"/>
    <mergeCell ref="C33:I33"/>
    <mergeCell ref="E35:F35"/>
    <mergeCell ref="E43:J43"/>
    <mergeCell ref="E45:K45"/>
    <mergeCell ref="C52:I52"/>
    <mergeCell ref="C25:I25"/>
    <mergeCell ref="B1:L1"/>
    <mergeCell ref="C2:L2"/>
    <mergeCell ref="C12:I12"/>
    <mergeCell ref="E15:G15"/>
    <mergeCell ref="E16:G16"/>
    <mergeCell ref="E17:G17"/>
    <mergeCell ref="E18:G18"/>
    <mergeCell ref="C21:I21"/>
    <mergeCell ref="C22:I22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autoPict="0" altText="Stairwell Pressurization System Article with calculations" r:id="rId5">
            <anchor moveWithCells="1">
              <from>
                <xdr:col>12</xdr:col>
                <xdr:colOff>104775</xdr:colOff>
                <xdr:row>0</xdr:row>
                <xdr:rowOff>123825</xdr:rowOff>
              </from>
              <to>
                <xdr:col>13</xdr:col>
                <xdr:colOff>571500</xdr:colOff>
                <xdr:row>4</xdr:row>
                <xdr:rowOff>171450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STAIR CASE (IMPERIAL)</vt:lpstr>
      <vt:lpstr>STAIR CASE(SI)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Nilesh Mayani</dc:creator>
  <cp:lastModifiedBy>Sushil Kumar</cp:lastModifiedBy>
  <dcterms:created xsi:type="dcterms:W3CDTF">2017-04-07T10:19:16Z</dcterms:created>
  <dcterms:modified xsi:type="dcterms:W3CDTF">2020-01-19T04:22:51Z</dcterms:modified>
</cp:coreProperties>
</file>